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376" windowHeight="6120" tabRatio="544" activeTab="1"/>
  </bookViews>
  <sheets>
    <sheet name="1 Доходи" sheetId="1" r:id="rId1"/>
    <sheet name="2 Видатки" sheetId="2" r:id="rId2"/>
  </sheets>
  <definedNames>
    <definedName name="_xlnm.Print_Titles" localSheetId="1">'2 Видатки'!$1:$1</definedName>
    <definedName name="_xlnm.Print_Area" localSheetId="0">'1 Доходи'!#REF!</definedName>
    <definedName name="_xlnm.Print_Area" localSheetId="1">'2 Видатки'!$A$1:$H$120</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7"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<sst xmlns="http://schemas.openxmlformats.org/spreadsheetml/2006/main" count="276" uniqueCount="245">
  <si>
    <t>Загальний фонд</t>
  </si>
  <si>
    <t>Спеціальний фонд</t>
  </si>
  <si>
    <t xml:space="preserve"> ВИДАТКИ</t>
  </si>
  <si>
    <t>010000</t>
  </si>
  <si>
    <t>Державне управління</t>
  </si>
  <si>
    <t>070000</t>
  </si>
  <si>
    <t>Освіта</t>
  </si>
  <si>
    <t>070201</t>
  </si>
  <si>
    <t>Загальноосвітні школи</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</si>
  <si>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</si>
  <si>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</si>
  <si>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</si>
  <si>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</si>
  <si>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</si>
  <si>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Методкабінет</t>
  </si>
  <si>
    <t>070804</t>
  </si>
  <si>
    <t>Централізована бухгалтерія</t>
  </si>
  <si>
    <t>070805</t>
  </si>
  <si>
    <t>Групи централізованого господарського обслуговування</t>
  </si>
  <si>
    <t>070808</t>
  </si>
  <si>
    <t>Допомога дітям - сиротам та дітям, позбавленим батьківського піклування, яким виповнюється 18 років</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</si>
  <si>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</si>
  <si>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</si>
  <si>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</si>
  <si>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</si>
  <si>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</si>
  <si>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</si>
  <si>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</si>
  <si>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</si>
  <si>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</si>
  <si>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</si>
  <si>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</si>
  <si>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</si>
  <si>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</si>
  <si>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</si>
  <si>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</si>
  <si>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</si>
  <si>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</si>
  <si>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</si>
  <si>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</si>
  <si>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</si>
  <si>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090206</t>
  </si>
  <si>
    <t xml:space="preserve">Інші 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</si>
  <si>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</si>
  <si>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</si>
  <si>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</si>
  <si>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</si>
  <si>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</si>
  <si>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</si>
  <si>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</si>
  <si>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</si>
  <si>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</si>
  <si>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</si>
  <si>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</si>
  <si>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</si>
  <si>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</si>
  <si>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</si>
  <si>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</si>
  <si>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</si>
  <si>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</si>
  <si>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</si>
  <si>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</si>
  <si>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</si>
  <si>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</si>
  <si>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</si>
  <si>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</si>
  <si>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</si>
  <si>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</si>
  <si>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</si>
  <si>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</si>
  <si>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</si>
  <si>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</si>
  <si>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</si>
  <si>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</si>
  <si>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</si>
  <si>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</si>
  <si>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</si>
  <si>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</si>
  <si>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</si>
  <si>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</si>
  <si>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</si>
  <si>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</si>
  <si>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</si>
  <si>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</si>
  <si>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</si>
  <si>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</si>
  <si>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</si>
  <si>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</si>
  <si>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</si>
  <si>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</si>
  <si>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</si>
  <si>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</si>
  <si>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</si>
  <si>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</si>
  <si>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</si>
  <si>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</si>
  <si>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</si>
  <si>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</si>
  <si>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</si>
  <si>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</si>
  <si>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</si>
  <si>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</si>
  <si>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</si>
  <si>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</si>
  <si>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</si>
  <si>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</si>
  <si>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</si>
  <si>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</si>
  <si>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</si>
  <si>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</si>
  <si>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</si>
  <si>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</si>
  <si>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</si>
  <si>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</si>
  <si>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</si>
  <si>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</si>
  <si>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</si>
  <si>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</si>
  <si>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</si>
  <si>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</si>
  <si>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</si>
  <si>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</si>
  <si>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</si>
  <si>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</si>
  <si>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</si>
  <si>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</si>
  <si>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</si>
  <si>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</si>
  <si>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</si>
  <si>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</si>
  <si>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</si>
  <si>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</si>
  <si>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бюджетних позичок суб'ектам підприємницької діяльності</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</si>
  <si>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</si>
  <si>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</si>
  <si>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</si>
  <si>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</si>
  <si>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</si>
  <si>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</si>
  <si>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</si>
  <si>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</si>
  <si>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</si>
  <si>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</si>
  <si>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</si>
  <si>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</si>
  <si>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</si>
  <si>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</si>
  <si>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</si>
  <si>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</si>
  <si>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150122</t>
  </si>
  <si>
    <t>Інвестеційні проекти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</si>
  <si>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</si>
  <si>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</si>
  <si>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</si>
  <si>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</si>
  <si>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Начальник фінансового управління</t>
  </si>
  <si>
    <t xml:space="preserve">райдержадміністрації                                                      </t>
  </si>
  <si>
    <t>Л.І.Потапенко</t>
  </si>
  <si>
    <t xml:space="preserve">      </t>
  </si>
  <si>
    <t>Додаток 1</t>
  </si>
  <si>
    <t xml:space="preserve">до рішення сесії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</si>
  <si>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</si>
  <si>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</si>
  <si>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</si>
  <si>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</si>
  <si>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</si>
  <si>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</si>
  <si>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Уточнені бюджетні призначення на звітний період</t>
  </si>
  <si>
    <t xml:space="preserve">Виконано </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</si>
  <si>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</si>
  <si>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</si>
  <si>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</si>
  <si>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</si>
  <si>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</si>
  <si>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</si>
  <si>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</si>
  <si>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</si>
  <si>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</si>
  <si>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</si>
  <si>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</si>
  <si>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</si>
  <si>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</si>
  <si>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</si>
  <si>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080300</t>
  </si>
  <si>
    <t>080600</t>
  </si>
  <si>
    <t>Поліклініки і амбулаторії (крім спеціалізованих поліклінік та загальних і спеціалізованих стоматологічних поліклінік)</t>
  </si>
  <si>
    <t>Фельдшерсько-акушерські пункти</t>
  </si>
  <si>
    <t>081004</t>
  </si>
  <si>
    <t>Централізовані бухгалтерії</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</si>
  <si>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</si>
  <si>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</si>
  <si>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</si>
  <si>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250380</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</si>
  <si>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</si>
  <si>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</si>
  <si>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</si>
  <si>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</si>
  <si>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Плата за розміщення тимчасово вільних коштів місцевих бюджетів</t>
  </si>
  <si>
    <t xml:space="preserve">Плата за ліцензії </t>
  </si>
  <si>
    <t>Реєстраційний збір за проведення державної реєстрації юридичних осіб та фізичних осіб-підприємців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</si>
  <si>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</si>
  <si>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</si>
  <si>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</si>
  <si>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</si>
  <si>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</si>
  <si>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Надходження від плати за послуги, що надаються бюджетними установами згідно із законодавством</t>
  </si>
  <si>
    <t>100202</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</si>
  <si>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</si>
  <si>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</si>
  <si>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xml:space="preserve">Інші додаткові дотації </t>
  </si>
  <si>
    <t>200200</t>
  </si>
  <si>
    <t>Охорона і раціональне використання земель</t>
  </si>
  <si>
    <t>від "    "                    2012 року</t>
  </si>
  <si>
    <t>та спеціальному фонду за І квартал 2012 року</t>
  </si>
  <si>
    <t>Бюджетні призначення на  2012 рік</t>
  </si>
  <si>
    <t>% виконання до бюджетних призначень на 2012 рік</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</si>
  <si>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</si>
  <si>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</si>
  <si>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</si>
  <si>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</si>
  <si>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</si>
  <si>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</si>
  <si>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</si>
  <si>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</si>
  <si>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більше 200</t>
  </si>
  <si>
    <t>Адміністративні збори та платежі, доходи від некомерційної господарської діяльності</t>
  </si>
  <si>
    <t>Інші неподаткові надходження</t>
  </si>
  <si>
    <t xml:space="preserve">Інші надхордження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</si>
  <si>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</si>
  <si>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</si>
  <si>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</si>
  <si>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</si>
  <si>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</si>
  <si>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за І квартал 2012 року"</t>
  </si>
  <si>
    <r>
      <t>Податок на прибуток підприємств</t>
    </r>
    <r>
      <rPr>
        <sz val="12"/>
        <color indexed="8"/>
        <rFont val="Times New Roman"/>
        <family val="1"/>
      </rPr>
      <t> </t>
    </r>
  </si>
  <si>
    <r>
      <t>Доходи від власності та підприємницької діяльності</t>
    </r>
    <r>
      <rPr>
        <sz val="12"/>
        <color indexed="8"/>
        <rFont val="Times New Roman"/>
        <family val="1"/>
      </rPr>
      <t> </t>
    </r>
  </si>
  <si>
    <r>
      <t>Інші надходження</t>
    </r>
    <r>
      <rPr>
        <sz val="12"/>
        <color indexed="8"/>
        <rFont val="Times New Roman"/>
        <family val="1"/>
      </rPr>
      <t> </t>
    </r>
  </si>
  <si>
    <r>
      <t>Надходження від продажу основного капіталу</t>
    </r>
    <r>
      <rPr>
        <sz val="12"/>
        <color indexed="8"/>
        <rFont val="Times New Roman"/>
        <family val="1"/>
      </rPr>
      <t> </t>
    </r>
  </si>
  <si>
    <r>
      <t>Від органів державного управління</t>
    </r>
    <r>
      <rPr>
        <sz val="12"/>
        <color indexed="8"/>
        <rFont val="Times New Roman"/>
        <family val="1"/>
      </rPr>
      <t> </t>
    </r>
  </si>
  <si>
    <r>
      <t>Кошти, що надходять з інших бюджетів</t>
    </r>
    <r>
      <rPr>
        <sz val="12"/>
        <color indexed="8"/>
        <rFont val="Times New Roman"/>
        <family val="1"/>
      </rPr>
      <t> </t>
    </r>
  </si>
  <si>
    <r>
      <t>Дотації</t>
    </r>
    <r>
      <rPr>
        <sz val="12"/>
        <color indexed="8"/>
        <rFont val="Times New Roman"/>
        <family val="1"/>
      </rPr>
      <t> </t>
    </r>
  </si>
  <si>
    <r>
      <t>Субвенції</t>
    </r>
    <r>
      <rPr>
        <sz val="12"/>
        <color indexed="8"/>
        <rFont val="Times New Roman"/>
        <family val="1"/>
      </rPr>
      <t> </t>
    </r>
  </si>
  <si>
    <r>
      <t>Інші джерела власних надходжень бюджетних установ</t>
    </r>
    <r>
      <rPr>
        <sz val="12"/>
        <color indexed="8"/>
        <rFont val="Times New Roman"/>
        <family val="1"/>
      </rPr>
      <t> </t>
    </r>
  </si>
  <si>
    <t>субвенції</t>
  </si>
  <si>
    <t>без субвенц</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</si>
</sst>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s>
  <fonts count="46">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b/>
      <i/>
      <sz val="14"/>
      <color indexed="8"/>
      <name val="Times New Roman"/>
      <family val="1"/>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i/>
      <sz val="16"/>
      <color indexed="8"/>
      <name val="Times New Roman"/>
      <family val="1"/>
    </font>
    <font>
      <i/>
      <sz val="14"/>
      <color indexed="8"/>
      <name val="Times New Roman"/>
      <family val="1"/>
    </font>
    <font>
      <sz val="14"/>
      <color indexed="63"/>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Times New Roman"/>
      <family val="1"/>
    </font>
    <font>
      <b/>
      <i/>
      <sz val="12"/>
      <color indexed="8"/>
      <name val="Times New Roman"/>
      <family val="1"/>
    </font>
    <font>
      <b/>
      <sz val="18"/>
      <color indexed="8"/>
      <name val="Times New Roman"/>
      <family val="1"/>
    </font>
    <font>
      <sz val="10"/>
      <color indexed="8"/>
      <name val="Times New Roman"/>
      <family val="1"/>
    </font>
    <font>
      <sz val="10"/>
      <name val="Helv"/>
      <family val="0"/>
    </font>
    <font>
      <i/>
      <sz val="12"/>
      <color indexed="8"/>
      <name val="Times New Roman"/>
      <family val="1"/>
    </font>
    <font>
      <i/>
      <sz val="12"/>
      <name val="Times New Roman"/>
      <family val="1"/>
    </font>
    <font>
      <sz val="11"/>
      <color indexed="8"/>
      <name val="Times New Roman"/>
      <family val="1"/>
    </font>
    <font>
      <b/>
      <i/>
      <sz val="12"/>
      <name val="Times New Roman"/>
      <family val="1"/>
    </font>
    <font>
      <b/>
      <sz val="8"/>
      <name val="Arial Cyr"/>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s>
  <cellStyleXfs count="64">
    <xf numFmtId="0" fontId="4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3" fillId="0" borderId="6" applyNumberFormat="0" applyFill="0" applyAlignment="0" applyProtection="0"/>
    <xf numFmtId="0" fontId="30" fillId="15" borderId="7" applyNumberFormat="0" applyAlignment="0" applyProtection="0"/>
    <xf numFmtId="0" fontId="19" fillId="0" borderId="0" applyNumberFormat="0" applyFill="0" applyBorder="0" applyAlignment="0" applyProtection="0"/>
    <xf numFmtId="0" fontId="25" fillId="8" borderId="0" applyNumberFormat="0" applyBorder="0" applyAlignment="0" applyProtection="0"/>
    <xf numFmtId="0" fontId="9" fillId="0" borderId="0">
      <alignment/>
      <protection/>
    </xf>
    <xf numFmtId="0" fontId="7" fillId="0" borderId="0" applyNumberFormat="0" applyFill="0" applyBorder="0" applyAlignment="0" applyProtection="0"/>
    <xf numFmtId="0" fontId="24"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7" borderId="0" applyNumberFormat="0" applyBorder="0" applyAlignment="0" applyProtection="0"/>
  </cellStyleXfs>
  <cellXfs count="144">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horizontal="center" vertical="top"/>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2" fillId="0" borderId="0" xfId="0" applyFont="1" applyFill="1" applyAlignment="1">
      <alignment vertical="top"/>
    </xf>
    <xf numFmtId="49" fontId="4" fillId="0" borderId="13" xfId="0" applyNumberFormat="1" applyFont="1" applyFill="1" applyBorder="1" applyAlignment="1">
      <alignment horizontal="left" vertical="top"/>
    </xf>
    <xf numFmtId="0" fontId="4" fillId="0" borderId="13" xfId="0" applyFont="1" applyFill="1" applyBorder="1" applyAlignment="1">
      <alignment vertical="top" wrapText="1"/>
    </xf>
    <xf numFmtId="1" fontId="4" fillId="0" borderId="13" xfId="0" applyNumberFormat="1" applyFont="1" applyFill="1" applyBorder="1" applyAlignment="1">
      <alignment horizontal="center" vertical="top"/>
    </xf>
    <xf numFmtId="172" fontId="4" fillId="0" borderId="13" xfId="0" applyNumberFormat="1" applyFont="1" applyFill="1" applyBorder="1" applyAlignment="1">
      <alignment horizontal="center" vertical="top"/>
    </xf>
    <xf numFmtId="49" fontId="4" fillId="0" borderId="14" xfId="0" applyNumberFormat="1" applyFont="1" applyFill="1" applyBorder="1" applyAlignment="1">
      <alignment horizontal="left" vertical="top"/>
    </xf>
    <xf numFmtId="0" fontId="4" fillId="0" borderId="14" xfId="0" applyFont="1" applyFill="1" applyBorder="1" applyAlignment="1">
      <alignment vertical="top" wrapText="1"/>
    </xf>
    <xf numFmtId="1" fontId="4" fillId="0" borderId="14" xfId="0" applyNumberFormat="1" applyFont="1" applyFill="1" applyBorder="1" applyAlignment="1">
      <alignment horizontal="center" vertical="top"/>
    </xf>
    <xf numFmtId="172" fontId="4" fillId="0" borderId="14" xfId="0" applyNumberFormat="1" applyFont="1" applyFill="1" applyBorder="1" applyAlignment="1">
      <alignment horizontal="center" vertical="top"/>
    </xf>
    <xf numFmtId="49" fontId="3" fillId="0" borderId="14" xfId="0" applyNumberFormat="1" applyFont="1" applyFill="1" applyBorder="1" applyAlignment="1">
      <alignment horizontal="left" vertical="top"/>
    </xf>
    <xf numFmtId="0" fontId="3" fillId="0" borderId="14" xfId="0" applyFont="1" applyFill="1" applyBorder="1" applyAlignment="1">
      <alignment vertical="top" wrapText="1"/>
    </xf>
    <xf numFmtId="1" fontId="3" fillId="0" borderId="14" xfId="0" applyNumberFormat="1" applyFont="1" applyFill="1" applyBorder="1" applyAlignment="1">
      <alignment horizontal="center" vertical="top"/>
    </xf>
    <xf numFmtId="0" fontId="5" fillId="0" borderId="14" xfId="0" applyFont="1" applyFill="1" applyBorder="1" applyAlignment="1">
      <alignment vertical="top" wrapText="1"/>
    </xf>
    <xf numFmtId="49" fontId="3" fillId="0" borderId="15" xfId="0" applyNumberFormat="1" applyFont="1" applyFill="1" applyBorder="1" applyAlignment="1">
      <alignment horizontal="left" vertical="top"/>
    </xf>
    <xf numFmtId="0" fontId="3" fillId="0" borderId="15" xfId="53" applyFont="1" applyFill="1" applyBorder="1" applyAlignment="1" applyProtection="1">
      <alignment vertical="center" wrapText="1"/>
      <protection/>
    </xf>
    <xf numFmtId="1" fontId="3" fillId="0" borderId="15" xfId="0" applyNumberFormat="1" applyFont="1" applyFill="1" applyBorder="1" applyAlignment="1">
      <alignment horizontal="center" vertical="top"/>
    </xf>
    <xf numFmtId="0" fontId="3" fillId="0" borderId="14" xfId="53" applyFont="1" applyFill="1" applyBorder="1" applyAlignment="1" applyProtection="1">
      <alignment vertical="center" wrapText="1"/>
      <protection/>
    </xf>
    <xf numFmtId="0" fontId="2" fillId="0" borderId="11" xfId="0" applyFont="1" applyFill="1" applyBorder="1" applyAlignment="1">
      <alignment vertical="top"/>
    </xf>
    <xf numFmtId="0" fontId="3" fillId="0" borderId="14" xfId="53" applyNumberFormat="1" applyFont="1" applyFill="1" applyBorder="1" applyAlignment="1" applyProtection="1">
      <alignment vertical="center" wrapText="1"/>
      <protection/>
    </xf>
    <xf numFmtId="49" fontId="3" fillId="0" borderId="13" xfId="0" applyNumberFormat="1" applyFont="1" applyFill="1" applyBorder="1" applyAlignment="1">
      <alignment horizontal="left" vertical="top"/>
    </xf>
    <xf numFmtId="0" fontId="3" fillId="0" borderId="13" xfId="53" applyFont="1" applyFill="1" applyBorder="1" applyAlignment="1" applyProtection="1">
      <alignment vertical="center" wrapText="1"/>
      <protection/>
    </xf>
    <xf numFmtId="1" fontId="3" fillId="0" borderId="13" xfId="0" applyNumberFormat="1" applyFont="1" applyFill="1" applyBorder="1" applyAlignment="1">
      <alignment horizontal="center" vertical="top"/>
    </xf>
    <xf numFmtId="172" fontId="3" fillId="0" borderId="13" xfId="0" applyNumberFormat="1" applyFont="1" applyFill="1" applyBorder="1" applyAlignment="1">
      <alignment horizontal="center" vertical="top"/>
    </xf>
    <xf numFmtId="0" fontId="3" fillId="0" borderId="13" xfId="53" applyNumberFormat="1" applyFont="1" applyFill="1" applyBorder="1" applyAlignment="1" applyProtection="1">
      <alignment vertical="center" wrapText="1"/>
      <protection/>
    </xf>
    <xf numFmtId="49" fontId="3" fillId="0" borderId="13" xfId="0" applyNumberFormat="1" applyFont="1" applyFill="1" applyBorder="1" applyAlignment="1">
      <alignment horizontal="center" vertical="top"/>
    </xf>
    <xf numFmtId="0" fontId="10" fillId="0" borderId="14" xfId="0" applyFont="1" applyFill="1" applyBorder="1" applyAlignment="1">
      <alignment vertical="top" wrapText="1"/>
    </xf>
    <xf numFmtId="0" fontId="4" fillId="0" borderId="14" xfId="0" applyFont="1" applyFill="1" applyBorder="1" applyAlignment="1">
      <alignment horizontal="left" vertical="top"/>
    </xf>
    <xf numFmtId="0" fontId="3" fillId="0" borderId="14" xfId="0" applyFont="1" applyFill="1" applyBorder="1" applyAlignment="1">
      <alignment horizontal="left" vertical="top"/>
    </xf>
    <xf numFmtId="1" fontId="4" fillId="0" borderId="14" xfId="0" applyNumberFormat="1" applyFont="1" applyFill="1" applyBorder="1" applyAlignment="1">
      <alignment horizontal="center" vertical="top"/>
    </xf>
    <xf numFmtId="49" fontId="4" fillId="0" borderId="15" xfId="0" applyNumberFormat="1" applyFont="1" applyFill="1" applyBorder="1" applyAlignment="1">
      <alignment horizontal="left" vertical="top"/>
    </xf>
    <xf numFmtId="0" fontId="4" fillId="0" borderId="15" xfId="0" applyFont="1" applyFill="1" applyBorder="1" applyAlignment="1">
      <alignment vertical="top" wrapText="1"/>
    </xf>
    <xf numFmtId="1" fontId="4" fillId="0" borderId="15" xfId="0" applyNumberFormat="1" applyFont="1" applyFill="1" applyBorder="1" applyAlignment="1">
      <alignment horizontal="center" vertical="top"/>
    </xf>
    <xf numFmtId="0" fontId="3" fillId="0" borderId="13"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1" fontId="3" fillId="0" borderId="14" xfId="0" applyNumberFormat="1" applyFont="1" applyFill="1" applyBorder="1" applyAlignment="1">
      <alignment horizontal="center" vertical="top"/>
    </xf>
    <xf numFmtId="0" fontId="4" fillId="0" borderId="14" xfId="0" applyFont="1" applyFill="1" applyBorder="1" applyAlignment="1">
      <alignment horizontal="center" vertical="center" wrapText="1"/>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5" xfId="0" applyFont="1" applyFill="1" applyBorder="1" applyAlignment="1">
      <alignment horizontal="left" vertical="top"/>
    </xf>
    <xf numFmtId="0" fontId="3" fillId="0" borderId="15" xfId="0" applyFont="1" applyFill="1" applyBorder="1" applyAlignment="1">
      <alignment vertical="top" wrapText="1"/>
    </xf>
    <xf numFmtId="0" fontId="13" fillId="0" borderId="11" xfId="0" applyFont="1" applyFill="1" applyBorder="1" applyAlignment="1">
      <alignment horizontal="center" vertical="top" wrapText="1"/>
    </xf>
    <xf numFmtId="1" fontId="3" fillId="0" borderId="11" xfId="0" applyNumberFormat="1" applyFont="1" applyFill="1" applyBorder="1" applyAlignment="1">
      <alignment horizontal="center" vertical="top"/>
    </xf>
    <xf numFmtId="0" fontId="13" fillId="0" borderId="11" xfId="0" applyFont="1" applyFill="1" applyBorder="1" applyAlignment="1">
      <alignment horizontal="center" vertical="top"/>
    </xf>
    <xf numFmtId="0" fontId="4" fillId="0" borderId="10" xfId="0" applyFont="1" applyFill="1" applyBorder="1" applyAlignment="1">
      <alignment vertical="top"/>
    </xf>
    <xf numFmtId="0" fontId="4" fillId="0" borderId="11" xfId="0" applyFont="1" applyFill="1" applyBorder="1" applyAlignment="1">
      <alignment vertical="top"/>
    </xf>
    <xf numFmtId="0" fontId="4" fillId="0" borderId="12" xfId="0" applyFont="1" applyFill="1" applyBorder="1" applyAlignment="1">
      <alignment vertical="top"/>
    </xf>
    <xf numFmtId="0" fontId="4" fillId="0" borderId="10" xfId="0" applyFont="1" applyFill="1" applyBorder="1" applyAlignment="1">
      <alignment horizontal="center" vertical="top"/>
    </xf>
    <xf numFmtId="1" fontId="5" fillId="0" borderId="14" xfId="0" applyNumberFormat="1" applyFont="1" applyFill="1" applyBorder="1" applyAlignment="1">
      <alignment horizontal="center" vertical="top"/>
    </xf>
    <xf numFmtId="1" fontId="16" fillId="0" borderId="14" xfId="0" applyNumberFormat="1" applyFont="1" applyFill="1" applyBorder="1" applyAlignment="1">
      <alignment horizontal="center" vertical="top"/>
    </xf>
    <xf numFmtId="0" fontId="3" fillId="0" borderId="14" xfId="0" applyFont="1" applyFill="1" applyBorder="1" applyAlignment="1">
      <alignment horizontal="center" vertical="top" wrapText="1"/>
    </xf>
    <xf numFmtId="0" fontId="3" fillId="0" borderId="14" xfId="0" applyFont="1" applyFill="1" applyBorder="1" applyAlignment="1">
      <alignment horizontal="center" vertical="top"/>
    </xf>
    <xf numFmtId="0" fontId="4" fillId="0" borderId="0" xfId="0" applyFont="1" applyFill="1" applyAlignment="1">
      <alignment vertical="top"/>
    </xf>
    <xf numFmtId="1" fontId="3" fillId="0" borderId="0" xfId="0" applyNumberFormat="1" applyFont="1" applyFill="1" applyAlignment="1">
      <alignment vertical="top"/>
    </xf>
    <xf numFmtId="0" fontId="10" fillId="0" borderId="0" xfId="0" applyFont="1" applyFill="1" applyBorder="1" applyAlignment="1">
      <alignment/>
    </xf>
    <xf numFmtId="0" fontId="10" fillId="0" borderId="0" xfId="0" applyFont="1" applyFill="1" applyAlignment="1">
      <alignment/>
    </xf>
    <xf numFmtId="0" fontId="4" fillId="0" borderId="0" xfId="0" applyFont="1" applyFill="1" applyBorder="1" applyAlignment="1">
      <alignment horizontal="center" vertical="center" wrapText="1"/>
    </xf>
    <xf numFmtId="172" fontId="3" fillId="0" borderId="0" xfId="0" applyNumberFormat="1" applyFont="1" applyFill="1" applyBorder="1" applyAlignment="1">
      <alignment horizontal="center" vertical="top"/>
    </xf>
    <xf numFmtId="0" fontId="1" fillId="0" borderId="0" xfId="0" applyFont="1" applyFill="1" applyBorder="1" applyAlignment="1">
      <alignment horizontal="right"/>
    </xf>
    <xf numFmtId="1" fontId="39" fillId="0" borderId="0" xfId="0" applyNumberFormat="1" applyFont="1" applyFill="1" applyAlignment="1">
      <alignment vertical="top"/>
    </xf>
    <xf numFmtId="0" fontId="1" fillId="0" borderId="0" xfId="0" applyFont="1" applyFill="1" applyBorder="1" applyAlignment="1">
      <alignment horizontal="left" vertical="top"/>
    </xf>
    <xf numFmtId="0" fontId="36" fillId="0" borderId="0" xfId="0" applyFont="1" applyFill="1" applyAlignment="1">
      <alignment vertical="top" wrapText="1"/>
    </xf>
    <xf numFmtId="0" fontId="36" fillId="0" borderId="0" xfId="0" applyFont="1" applyFill="1" applyAlignment="1">
      <alignment horizontal="center" vertical="top"/>
    </xf>
    <xf numFmtId="0" fontId="36"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vertical="top" wrapText="1"/>
    </xf>
    <xf numFmtId="0" fontId="1" fillId="0" borderId="14" xfId="0" applyFont="1" applyFill="1" applyBorder="1" applyAlignment="1">
      <alignment horizontal="center" vertical="top" wrapText="1"/>
    </xf>
    <xf numFmtId="0" fontId="1" fillId="0" borderId="12" xfId="0" applyFont="1" applyFill="1" applyBorder="1" applyAlignment="1">
      <alignment horizontal="center" vertical="top" wrapText="1"/>
    </xf>
    <xf numFmtId="0" fontId="3" fillId="0" borderId="0" xfId="0" applyFont="1" applyFill="1" applyAlignment="1">
      <alignment horizontal="center" vertical="top" wrapText="1"/>
    </xf>
    <xf numFmtId="0" fontId="1" fillId="0" borderId="14" xfId="0" applyFont="1" applyFill="1" applyBorder="1" applyAlignment="1">
      <alignment horizontal="center" vertical="top"/>
    </xf>
    <xf numFmtId="0" fontId="2" fillId="0" borderId="14" xfId="0" applyFont="1" applyFill="1" applyBorder="1" applyAlignment="1">
      <alignment horizontal="left" vertical="top"/>
    </xf>
    <xf numFmtId="0" fontId="2" fillId="0" borderId="16" xfId="0" applyFont="1" applyFill="1" applyBorder="1" applyAlignment="1">
      <alignment horizontal="center" vertical="top" wrapText="1"/>
    </xf>
    <xf numFmtId="0" fontId="2" fillId="0" borderId="16" xfId="0" applyFont="1" applyFill="1" applyBorder="1" applyAlignment="1">
      <alignment horizontal="center" vertical="top"/>
    </xf>
    <xf numFmtId="0" fontId="1" fillId="0" borderId="16" xfId="0" applyFont="1" applyFill="1" applyBorder="1" applyAlignment="1">
      <alignment horizontal="center" vertical="top"/>
    </xf>
    <xf numFmtId="0" fontId="1" fillId="0" borderId="17" xfId="0" applyFont="1" applyFill="1" applyBorder="1" applyAlignment="1">
      <alignment horizontal="center" vertical="top"/>
    </xf>
    <xf numFmtId="0" fontId="37" fillId="0" borderId="14" xfId="0" applyFont="1" applyFill="1" applyBorder="1" applyAlignment="1">
      <alignment horizontal="left" vertical="top"/>
    </xf>
    <xf numFmtId="0" fontId="37" fillId="0" borderId="11" xfId="0" applyFont="1" applyFill="1" applyBorder="1" applyAlignment="1">
      <alignment horizontal="center" vertical="top" wrapText="1"/>
    </xf>
    <xf numFmtId="3" fontId="37" fillId="0" borderId="11" xfId="0" applyNumberFormat="1" applyFont="1" applyFill="1" applyBorder="1" applyAlignment="1">
      <alignment horizontal="center" vertical="top"/>
    </xf>
    <xf numFmtId="172" fontId="41" fillId="0" borderId="11" xfId="0" applyNumberFormat="1" applyFont="1" applyFill="1" applyBorder="1" applyAlignment="1" applyProtection="1">
      <alignment horizontal="center" vertical="top"/>
      <protection/>
    </xf>
    <xf numFmtId="172" fontId="41" fillId="0" borderId="12" xfId="0" applyNumberFormat="1" applyFont="1" applyFill="1" applyBorder="1" applyAlignment="1" applyProtection="1">
      <alignment horizontal="center" vertical="top"/>
      <protection/>
    </xf>
    <xf numFmtId="0" fontId="14" fillId="0" borderId="0" xfId="0" applyFont="1" applyFill="1" applyBorder="1" applyAlignment="1">
      <alignment vertical="top"/>
    </xf>
    <xf numFmtId="0" fontId="13" fillId="0" borderId="0" xfId="0" applyFont="1" applyFill="1" applyBorder="1" applyAlignment="1">
      <alignment vertical="top"/>
    </xf>
    <xf numFmtId="0" fontId="12" fillId="0" borderId="14" xfId="0" applyFont="1" applyFill="1" applyBorder="1" applyAlignment="1">
      <alignment horizontal="left" vertical="top"/>
    </xf>
    <xf numFmtId="0" fontId="12" fillId="0" borderId="14" xfId="0" applyFont="1" applyFill="1" applyBorder="1" applyAlignment="1">
      <alignment vertical="top"/>
    </xf>
    <xf numFmtId="3" fontId="12" fillId="0" borderId="13" xfId="0" applyNumberFormat="1" applyFont="1" applyFill="1" applyBorder="1" applyAlignment="1">
      <alignment horizontal="center" vertical="top"/>
    </xf>
    <xf numFmtId="172" fontId="1" fillId="0" borderId="13" xfId="0" applyNumberFormat="1" applyFont="1" applyFill="1" applyBorder="1" applyAlignment="1" applyProtection="1">
      <alignment horizontal="center" vertical="top"/>
      <protection/>
    </xf>
    <xf numFmtId="0" fontId="12" fillId="0" borderId="14" xfId="0" applyFont="1" applyFill="1" applyBorder="1" applyAlignment="1">
      <alignment vertical="top" wrapText="1"/>
    </xf>
    <xf numFmtId="3" fontId="11" fillId="0" borderId="14" xfId="0" applyNumberFormat="1" applyFont="1" applyFill="1" applyBorder="1" applyAlignment="1">
      <alignment horizontal="center" vertical="top"/>
    </xf>
    <xf numFmtId="0" fontId="11" fillId="0" borderId="14" xfId="0" applyFont="1" applyFill="1" applyBorder="1" applyAlignment="1">
      <alignment horizontal="left" vertical="top"/>
    </xf>
    <xf numFmtId="0" fontId="42" fillId="0" borderId="14" xfId="0" applyFont="1" applyFill="1" applyBorder="1" applyAlignment="1">
      <alignment vertical="top" wrapText="1"/>
    </xf>
    <xf numFmtId="0" fontId="11" fillId="0" borderId="14" xfId="0" applyFont="1" applyFill="1" applyBorder="1" applyAlignment="1">
      <alignment vertical="top" wrapText="1"/>
    </xf>
    <xf numFmtId="0" fontId="37" fillId="0" borderId="18" xfId="0" applyFont="1" applyFill="1" applyBorder="1" applyAlignment="1">
      <alignment vertical="top" wrapText="1"/>
    </xf>
    <xf numFmtId="0" fontId="11" fillId="0" borderId="18" xfId="0" applyFont="1" applyFill="1" applyBorder="1" applyAlignment="1">
      <alignment vertical="top" wrapText="1"/>
    </xf>
    <xf numFmtId="0" fontId="12" fillId="0" borderId="12" xfId="0" applyFont="1" applyFill="1" applyBorder="1" applyAlignment="1">
      <alignment horizontal="left" vertical="top" wrapText="1"/>
    </xf>
    <xf numFmtId="3" fontId="12" fillId="0" borderId="14" xfId="0" applyNumberFormat="1" applyFont="1" applyFill="1" applyBorder="1" applyAlignment="1">
      <alignment horizontal="center" vertical="top"/>
    </xf>
    <xf numFmtId="172" fontId="43" fillId="0" borderId="13" xfId="0" applyNumberFormat="1" applyFont="1" applyFill="1" applyBorder="1" applyAlignment="1" applyProtection="1">
      <alignment horizontal="center" vertical="top"/>
      <protection/>
    </xf>
    <xf numFmtId="0" fontId="2" fillId="0" borderId="18" xfId="0" applyFont="1" applyFill="1" applyBorder="1" applyAlignment="1">
      <alignment vertical="top" wrapText="1"/>
    </xf>
    <xf numFmtId="0" fontId="1" fillId="0" borderId="18" xfId="0" applyFont="1" applyFill="1" applyBorder="1" applyAlignment="1">
      <alignment vertical="top" wrapText="1"/>
    </xf>
    <xf numFmtId="0" fontId="44" fillId="0" borderId="18" xfId="0" applyFont="1" applyFill="1" applyBorder="1" applyAlignment="1">
      <alignment vertical="top" wrapText="1"/>
    </xf>
    <xf numFmtId="0" fontId="2" fillId="0" borderId="0" xfId="0" applyFont="1" applyFill="1" applyBorder="1" applyAlignment="1">
      <alignment vertical="top" wrapText="1"/>
    </xf>
    <xf numFmtId="0" fontId="11"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2" xfId="0" applyFont="1" applyFill="1" applyBorder="1" applyAlignment="1">
      <alignment horizontal="left" vertical="top" wrapText="1"/>
    </xf>
    <xf numFmtId="3" fontId="2" fillId="0" borderId="14" xfId="0" applyNumberFormat="1" applyFont="1" applyFill="1" applyBorder="1" applyAlignment="1">
      <alignment horizontal="center" vertical="top"/>
    </xf>
    <xf numFmtId="0" fontId="15" fillId="0" borderId="0" xfId="0" applyFont="1" applyFill="1" applyAlignment="1">
      <alignment vertical="top"/>
    </xf>
    <xf numFmtId="0" fontId="8" fillId="0" borderId="0" xfId="0" applyFont="1" applyFill="1" applyAlignment="1">
      <alignment vertical="top"/>
    </xf>
    <xf numFmtId="0" fontId="11" fillId="0" borderId="18" xfId="0" applyFont="1" applyFill="1" applyBorder="1" applyAlignment="1">
      <alignment horizontal="justify" vertical="top" wrapText="1"/>
    </xf>
    <xf numFmtId="3" fontId="11" fillId="0" borderId="13" xfId="0" applyNumberFormat="1" applyFont="1" applyFill="1" applyBorder="1" applyAlignment="1">
      <alignment horizontal="center" vertical="top"/>
    </xf>
    <xf numFmtId="0" fontId="1" fillId="0" borderId="14" xfId="0" applyFont="1" applyFill="1" applyBorder="1" applyAlignment="1">
      <alignment horizontal="left" vertical="top"/>
    </xf>
    <xf numFmtId="0" fontId="11" fillId="0" borderId="19" xfId="0" applyFont="1" applyFill="1" applyBorder="1" applyAlignment="1">
      <alignment horizontal="justify" vertical="top" wrapText="1"/>
    </xf>
    <xf numFmtId="0" fontId="1" fillId="0" borderId="19" xfId="0" applyFont="1" applyFill="1" applyBorder="1" applyAlignment="1">
      <alignment vertical="top" wrapText="1"/>
    </xf>
    <xf numFmtId="0" fontId="5" fillId="0" borderId="0" xfId="0" applyFont="1" applyFill="1" applyBorder="1" applyAlignment="1">
      <alignment vertical="top"/>
    </xf>
    <xf numFmtId="0" fontId="10" fillId="0" borderId="0" xfId="0" applyFont="1" applyFill="1" applyBorder="1" applyAlignment="1">
      <alignment vertical="top"/>
    </xf>
    <xf numFmtId="0" fontId="10" fillId="0" borderId="20" xfId="0" applyFont="1" applyFill="1" applyBorder="1" applyAlignment="1">
      <alignment vertical="top"/>
    </xf>
    <xf numFmtId="172" fontId="2" fillId="0" borderId="11" xfId="0" applyNumberFormat="1" applyFont="1" applyFill="1" applyBorder="1" applyAlignment="1" applyProtection="1">
      <alignment vertical="top"/>
      <protection/>
    </xf>
    <xf numFmtId="0" fontId="12" fillId="0" borderId="14" xfId="0" applyFont="1" applyFill="1" applyBorder="1" applyAlignment="1">
      <alignment horizontal="left" vertical="top" wrapText="1"/>
    </xf>
    <xf numFmtId="0" fontId="3" fillId="0" borderId="0" xfId="0" applyFont="1" applyFill="1" applyBorder="1" applyAlignment="1">
      <alignment vertical="top"/>
    </xf>
    <xf numFmtId="0" fontId="4" fillId="0" borderId="0" xfId="0" applyFont="1" applyFill="1" applyBorder="1" applyAlignment="1">
      <alignment vertical="top"/>
    </xf>
    <xf numFmtId="0" fontId="11" fillId="0" borderId="14" xfId="0" applyFont="1" applyFill="1" applyBorder="1" applyAlignment="1">
      <alignment horizontal="left" vertical="top" wrapText="1"/>
    </xf>
    <xf numFmtId="0" fontId="37" fillId="0" borderId="12" xfId="0" applyFont="1" applyFill="1" applyBorder="1" applyAlignment="1">
      <alignment vertical="top" wrapText="1"/>
    </xf>
    <xf numFmtId="0" fontId="1" fillId="0" borderId="0" xfId="0" applyFont="1" applyFill="1" applyBorder="1" applyAlignment="1">
      <alignment vertical="top" wrapText="1"/>
    </xf>
    <xf numFmtId="0" fontId="3" fillId="0" borderId="0" xfId="0" applyFont="1" applyFill="1" applyBorder="1" applyAlignment="1">
      <alignment vertical="top" wrapText="1"/>
    </xf>
    <xf numFmtId="2" fontId="1" fillId="0" borderId="0" xfId="0" applyNumberFormat="1" applyFont="1" applyFill="1" applyAlignment="1">
      <alignment vertical="top"/>
    </xf>
    <xf numFmtId="0" fontId="38" fillId="0" borderId="0" xfId="0" applyFont="1" applyFill="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8"/>
  <sheetViews>
    <sheetView view="pageBreakPreview" zoomScale="55" zoomScaleNormal="75" zoomScaleSheetLayoutView="55" zoomScalePageLayoutView="0" workbookViewId="0" topLeftCell="A1">
      <selection activeCell="G26" sqref="G26"/>
    </sheetView>
  </sheetViews>
  <sheetFormatPr defaultColWidth="9.00390625" defaultRowHeight="12.75"/>
  <cols>
    <col min="1" max="1" width="18.375" style="128" customWidth="1"/>
    <col min="2" max="2" width="113.50390625" style="85" customWidth="1"/>
    <col min="3" max="7" width="22.125" style="84" customWidth="1"/>
    <col min="8" max="8" width="5.50390625" style="3" customWidth="1"/>
    <col min="9" max="16384" width="9.125" style="3" customWidth="1"/>
  </cols>
  <sheetData>
    <row r="1" spans="1:5" ht="26.25" customHeight="1">
      <c r="A1" s="80"/>
      <c r="B1" s="81"/>
      <c r="C1" s="82"/>
      <c r="D1" s="82"/>
      <c r="E1" s="83" t="s">
        <v>159</v>
      </c>
    </row>
    <row r="2" spans="1:5" ht="26.25" customHeight="1">
      <c r="A2" s="80"/>
      <c r="B2" s="81"/>
      <c r="C2" s="82"/>
      <c r="D2" s="82"/>
      <c r="E2" s="83" t="s">
        <v>160</v>
      </c>
    </row>
    <row r="3" spans="1:5" ht="26.25" customHeight="1">
      <c r="A3" s="80"/>
      <c r="B3" s="81"/>
      <c r="C3" s="82"/>
      <c r="D3" s="82"/>
      <c r="E3" s="83" t="s">
        <v>161</v>
      </c>
    </row>
    <row r="4" spans="1:5" ht="26.25" customHeight="1">
      <c r="A4" s="80"/>
      <c r="B4" s="81"/>
      <c r="C4" s="82"/>
      <c r="D4" s="82"/>
      <c r="E4" s="83" t="s">
        <v>212</v>
      </c>
    </row>
    <row r="5" spans="1:5" ht="26.25" customHeight="1">
      <c r="A5" s="80"/>
      <c r="B5" s="81"/>
      <c r="C5" s="82"/>
      <c r="D5" s="82"/>
      <c r="E5" s="83" t="s">
        <v>193</v>
      </c>
    </row>
    <row r="6" spans="1:5" ht="26.25" customHeight="1">
      <c r="A6" s="80"/>
      <c r="B6" s="81"/>
      <c r="C6" s="82"/>
      <c r="D6" s="82"/>
      <c r="E6" s="83" t="s">
        <v>233</v>
      </c>
    </row>
    <row r="7" spans="1:5" ht="3.75" customHeight="1">
      <c r="A7" s="80"/>
      <c r="B7" s="81"/>
      <c r="C7" s="82"/>
      <c r="D7" s="82"/>
      <c r="E7" s="83"/>
    </row>
    <row r="8" spans="1:5" ht="22.5" customHeight="1">
      <c r="A8" s="80"/>
      <c r="B8" s="143" t="s">
        <v>162</v>
      </c>
      <c r="C8" s="143"/>
      <c r="D8" s="143"/>
      <c r="E8" s="82"/>
    </row>
    <row r="9" spans="1:5" ht="22.5" customHeight="1">
      <c r="A9" s="80"/>
      <c r="B9" s="143" t="s">
        <v>163</v>
      </c>
      <c r="C9" s="143"/>
      <c r="D9" s="143"/>
      <c r="E9" s="82"/>
    </row>
    <row r="10" spans="1:5" ht="22.5" customHeight="1">
      <c r="A10" s="80"/>
      <c r="B10" s="143" t="s">
        <v>213</v>
      </c>
      <c r="C10" s="143"/>
      <c r="D10" s="143"/>
      <c r="E10" s="82"/>
    </row>
    <row r="11" spans="1:7" ht="17.25" customHeight="1">
      <c r="A11" s="80"/>
      <c r="G11" s="84" t="s">
        <v>164</v>
      </c>
    </row>
    <row r="12" spans="1:7" s="88" customFormat="1" ht="78">
      <c r="A12" s="86" t="s">
        <v>165</v>
      </c>
      <c r="B12" s="87" t="s">
        <v>166</v>
      </c>
      <c r="C12" s="86" t="s">
        <v>214</v>
      </c>
      <c r="D12" s="86" t="s">
        <v>167</v>
      </c>
      <c r="E12" s="86" t="s">
        <v>168</v>
      </c>
      <c r="F12" s="86" t="s">
        <v>215</v>
      </c>
      <c r="G12" s="86" t="s">
        <v>169</v>
      </c>
    </row>
    <row r="13" spans="1:7" s="84" customFormat="1" ht="18">
      <c r="A13" s="89">
        <v>1</v>
      </c>
      <c r="B13" s="87">
        <v>2</v>
      </c>
      <c r="C13" s="89">
        <v>3</v>
      </c>
      <c r="D13" s="86">
        <v>4</v>
      </c>
      <c r="E13" s="89">
        <v>5</v>
      </c>
      <c r="F13" s="89">
        <v>6</v>
      </c>
      <c r="G13" s="89">
        <v>7</v>
      </c>
    </row>
    <row r="14" spans="1:7" ht="18">
      <c r="A14" s="90"/>
      <c r="B14" s="91" t="s">
        <v>170</v>
      </c>
      <c r="C14" s="92"/>
      <c r="D14" s="92"/>
      <c r="E14" s="92"/>
      <c r="F14" s="93"/>
      <c r="G14" s="94"/>
    </row>
    <row r="15" spans="1:8" s="101" customFormat="1" ht="21">
      <c r="A15" s="95"/>
      <c r="B15" s="96" t="s">
        <v>0</v>
      </c>
      <c r="C15" s="97"/>
      <c r="D15" s="97"/>
      <c r="E15" s="97"/>
      <c r="F15" s="98"/>
      <c r="G15" s="99"/>
      <c r="H15" s="100"/>
    </row>
    <row r="16" spans="1:8" s="72" customFormat="1" ht="18">
      <c r="A16" s="102">
        <v>10000000</v>
      </c>
      <c r="B16" s="103" t="s">
        <v>216</v>
      </c>
      <c r="C16" s="104">
        <f>SUM(C17)</f>
        <v>18899636</v>
      </c>
      <c r="D16" s="104">
        <f>SUM(D17)</f>
        <v>4018576</v>
      </c>
      <c r="E16" s="104">
        <f>SUM(E17)</f>
        <v>4435213</v>
      </c>
      <c r="F16" s="105">
        <f>IF(C16=0,"",E16/C16*100)</f>
        <v>23.46718741038187</v>
      </c>
      <c r="G16" s="105">
        <f>IF(D16=0,"",E16/D16*100)</f>
        <v>110.36777704341041</v>
      </c>
      <c r="H16" s="3"/>
    </row>
    <row r="17" spans="1:8" s="72" customFormat="1" ht="18">
      <c r="A17" s="102">
        <v>11000000</v>
      </c>
      <c r="B17" s="106" t="s">
        <v>217</v>
      </c>
      <c r="C17" s="107">
        <f>SUM(C18,C24)</f>
        <v>18899636</v>
      </c>
      <c r="D17" s="107">
        <f>SUM(D18,D24)</f>
        <v>4018576</v>
      </c>
      <c r="E17" s="107">
        <f>SUM(E18,E24)</f>
        <v>4435213</v>
      </c>
      <c r="F17" s="105">
        <f>IF(C17=0,"",E17/C17*100)</f>
        <v>23.46718741038187</v>
      </c>
      <c r="G17" s="105">
        <f aca="true" t="shared" si="0" ref="G17:G68">IF(D17=0,"",E17/D17*100)</f>
        <v>110.36777704341041</v>
      </c>
      <c r="H17" s="3"/>
    </row>
    <row r="18" spans="1:8" s="72" customFormat="1" ht="18">
      <c r="A18" s="108">
        <v>11010000</v>
      </c>
      <c r="B18" s="109" t="s">
        <v>218</v>
      </c>
      <c r="C18" s="107">
        <f>SUM(C19:C23)</f>
        <v>18821156</v>
      </c>
      <c r="D18" s="107">
        <f>SUM(D19:D23)</f>
        <v>3998956</v>
      </c>
      <c r="E18" s="107">
        <f>SUM(E19:E23)</f>
        <v>4420422</v>
      </c>
      <c r="F18" s="105">
        <f aca="true" t="shared" si="1" ref="F18:F68">IF(C18=0,"",E18/C18*100)</f>
        <v>23.486453223170777</v>
      </c>
      <c r="G18" s="105">
        <f t="shared" si="0"/>
        <v>110.53940078360452</v>
      </c>
      <c r="H18" s="3"/>
    </row>
    <row r="19" spans="1:8" s="72" customFormat="1" ht="30.75">
      <c r="A19" s="108">
        <v>11010100</v>
      </c>
      <c r="B19" s="110" t="s">
        <v>219</v>
      </c>
      <c r="C19" s="107">
        <v>16455705</v>
      </c>
      <c r="D19" s="107">
        <v>3450761</v>
      </c>
      <c r="E19" s="107">
        <v>3889007</v>
      </c>
      <c r="F19" s="105">
        <f t="shared" si="1"/>
        <v>23.633183749951765</v>
      </c>
      <c r="G19" s="105">
        <f t="shared" si="0"/>
        <v>112.69998125051256</v>
      </c>
      <c r="H19" s="3"/>
    </row>
    <row r="20" spans="1:7" ht="30.75">
      <c r="A20" s="108">
        <v>11010200</v>
      </c>
      <c r="B20" s="110" t="s">
        <v>220</v>
      </c>
      <c r="C20" s="107">
        <v>2025667</v>
      </c>
      <c r="D20" s="107">
        <v>424782</v>
      </c>
      <c r="E20" s="107">
        <v>411753</v>
      </c>
      <c r="F20" s="105">
        <f t="shared" si="1"/>
        <v>20.326786189437847</v>
      </c>
      <c r="G20" s="105">
        <f t="shared" si="0"/>
        <v>96.93277963755527</v>
      </c>
    </row>
    <row r="21" spans="1:7" ht="30.75">
      <c r="A21" s="108">
        <v>11010400</v>
      </c>
      <c r="B21" s="110" t="s">
        <v>221</v>
      </c>
      <c r="C21" s="107">
        <v>0</v>
      </c>
      <c r="D21" s="107">
        <v>0</v>
      </c>
      <c r="E21" s="107">
        <v>11403</v>
      </c>
      <c r="F21" s="105"/>
      <c r="G21" s="105"/>
    </row>
    <row r="22" spans="1:7" ht="18">
      <c r="A22" s="108">
        <v>11010500</v>
      </c>
      <c r="B22" s="110" t="s">
        <v>222</v>
      </c>
      <c r="C22" s="107">
        <v>273784</v>
      </c>
      <c r="D22" s="107">
        <v>57413</v>
      </c>
      <c r="E22" s="107">
        <v>108371</v>
      </c>
      <c r="F22" s="105">
        <f t="shared" si="1"/>
        <v>39.582663705695</v>
      </c>
      <c r="G22" s="105">
        <f t="shared" si="0"/>
        <v>188.7569017469911</v>
      </c>
    </row>
    <row r="23" spans="1:8" s="72" customFormat="1" ht="30.75">
      <c r="A23" s="108">
        <v>11010600</v>
      </c>
      <c r="B23" s="110" t="s">
        <v>223</v>
      </c>
      <c r="C23" s="107">
        <v>66000</v>
      </c>
      <c r="D23" s="107">
        <v>66000</v>
      </c>
      <c r="E23" s="107">
        <v>-112</v>
      </c>
      <c r="F23" s="105">
        <f t="shared" si="1"/>
        <v>-0.1696969696969697</v>
      </c>
      <c r="G23" s="105">
        <f t="shared" si="0"/>
        <v>-0.1696969696969697</v>
      </c>
      <c r="H23" s="3"/>
    </row>
    <row r="24" spans="1:7" ht="18">
      <c r="A24" s="108">
        <v>11020000</v>
      </c>
      <c r="B24" s="111" t="s">
        <v>234</v>
      </c>
      <c r="C24" s="107">
        <f>SUM(C25)</f>
        <v>78480</v>
      </c>
      <c r="D24" s="107">
        <f>SUM(D25)</f>
        <v>19620</v>
      </c>
      <c r="E24" s="107">
        <f>SUM(E25)</f>
        <v>14791</v>
      </c>
      <c r="F24" s="105">
        <f t="shared" si="1"/>
        <v>18.84683995922528</v>
      </c>
      <c r="G24" s="105">
        <f t="shared" si="0"/>
        <v>75.38735983690113</v>
      </c>
    </row>
    <row r="25" spans="1:7" ht="18">
      <c r="A25" s="108">
        <v>11020200</v>
      </c>
      <c r="B25" s="112" t="s">
        <v>194</v>
      </c>
      <c r="C25" s="107">
        <v>78480</v>
      </c>
      <c r="D25" s="107">
        <v>19620</v>
      </c>
      <c r="E25" s="107">
        <v>14791</v>
      </c>
      <c r="F25" s="105">
        <f t="shared" si="1"/>
        <v>18.84683995922528</v>
      </c>
      <c r="G25" s="105">
        <f t="shared" si="0"/>
        <v>75.38735983690113</v>
      </c>
    </row>
    <row r="26" spans="1:8" s="72" customFormat="1" ht="18">
      <c r="A26" s="102">
        <v>20000000</v>
      </c>
      <c r="B26" s="113" t="s">
        <v>171</v>
      </c>
      <c r="C26" s="114">
        <f>SUM(C27,C34,C37)</f>
        <v>21000</v>
      </c>
      <c r="D26" s="114">
        <f>SUM(D27,D34,D37)</f>
        <v>4646</v>
      </c>
      <c r="E26" s="114">
        <f>SUM(E27,E34,E37)</f>
        <v>48566</v>
      </c>
      <c r="F26" s="115" t="s">
        <v>224</v>
      </c>
      <c r="G26" s="115" t="s">
        <v>224</v>
      </c>
      <c r="H26" s="3"/>
    </row>
    <row r="27" spans="1:7" ht="18">
      <c r="A27" s="102">
        <v>21000000</v>
      </c>
      <c r="B27" s="116" t="s">
        <v>235</v>
      </c>
      <c r="C27" s="107">
        <f>SUM(C28,C30,C31)</f>
        <v>6000</v>
      </c>
      <c r="D27" s="107">
        <f>SUM(D28,D30,D31)</f>
        <v>1500</v>
      </c>
      <c r="E27" s="107">
        <f>SUM(E28,E30,E31)</f>
        <v>1847</v>
      </c>
      <c r="F27" s="105">
        <f t="shared" si="1"/>
        <v>30.783333333333335</v>
      </c>
      <c r="G27" s="105">
        <f t="shared" si="0"/>
        <v>123.13333333333334</v>
      </c>
    </row>
    <row r="28" spans="1:7" ht="46.5">
      <c r="A28" s="108">
        <v>21010000</v>
      </c>
      <c r="B28" s="112" t="s">
        <v>195</v>
      </c>
      <c r="C28" s="107">
        <f>SUM(C29)</f>
        <v>6000</v>
      </c>
      <c r="D28" s="107">
        <f>SUM(D29)</f>
        <v>1500</v>
      </c>
      <c r="E28" s="107">
        <f>SUM(E29)</f>
        <v>555</v>
      </c>
      <c r="F28" s="105">
        <f t="shared" si="1"/>
        <v>9.25</v>
      </c>
      <c r="G28" s="105">
        <f t="shared" si="0"/>
        <v>37</v>
      </c>
    </row>
    <row r="29" spans="1:7" ht="30.75">
      <c r="A29" s="108">
        <v>21010300</v>
      </c>
      <c r="B29" s="117" t="s">
        <v>196</v>
      </c>
      <c r="C29" s="107">
        <v>6000</v>
      </c>
      <c r="D29" s="107">
        <v>1500</v>
      </c>
      <c r="E29" s="107">
        <v>555</v>
      </c>
      <c r="F29" s="105">
        <f t="shared" si="1"/>
        <v>9.25</v>
      </c>
      <c r="G29" s="105">
        <f t="shared" si="0"/>
        <v>37</v>
      </c>
    </row>
    <row r="30" spans="1:7" ht="18">
      <c r="A30" s="108">
        <v>21050000</v>
      </c>
      <c r="B30" s="118" t="s">
        <v>197</v>
      </c>
      <c r="C30" s="107">
        <v>0</v>
      </c>
      <c r="D30" s="107">
        <v>0</v>
      </c>
      <c r="E30" s="107">
        <v>961</v>
      </c>
      <c r="F30" s="105">
        <f t="shared" si="1"/>
      </c>
      <c r="G30" s="105">
        <f t="shared" si="0"/>
      </c>
    </row>
    <row r="31" spans="1:7" ht="18">
      <c r="A31" s="108">
        <v>21080000</v>
      </c>
      <c r="B31" s="111" t="s">
        <v>236</v>
      </c>
      <c r="C31" s="107">
        <f>SUM(C32:C32)</f>
        <v>0</v>
      </c>
      <c r="D31" s="107">
        <f>SUM(D32:D32)</f>
        <v>0</v>
      </c>
      <c r="E31" s="107">
        <f>SUM(E32:E32)</f>
        <v>331</v>
      </c>
      <c r="F31" s="105">
        <f t="shared" si="1"/>
      </c>
      <c r="G31" s="105">
        <f t="shared" si="0"/>
      </c>
    </row>
    <row r="32" spans="1:7" ht="30.75">
      <c r="A32" s="108">
        <v>21080900</v>
      </c>
      <c r="B32" s="117" t="s">
        <v>173</v>
      </c>
      <c r="C32" s="107">
        <v>0</v>
      </c>
      <c r="D32" s="107">
        <v>0</v>
      </c>
      <c r="E32" s="107">
        <v>331</v>
      </c>
      <c r="F32" s="105">
        <f t="shared" si="1"/>
      </c>
      <c r="G32" s="105">
        <f t="shared" si="0"/>
      </c>
    </row>
    <row r="33" spans="1:7" s="72" customFormat="1" ht="17.25">
      <c r="A33" s="102">
        <v>22000000</v>
      </c>
      <c r="B33" s="116" t="s">
        <v>225</v>
      </c>
      <c r="C33" s="114">
        <f aca="true" t="shared" si="2" ref="C33:E34">SUM(C34)</f>
        <v>15000</v>
      </c>
      <c r="D33" s="114">
        <f t="shared" si="2"/>
        <v>3146</v>
      </c>
      <c r="E33" s="114">
        <f t="shared" si="2"/>
        <v>4498</v>
      </c>
      <c r="F33" s="105">
        <f>IF(C33=0,"",E33/C33*100)</f>
        <v>29.986666666666668</v>
      </c>
      <c r="G33" s="105">
        <f>IF(D33=0,"",E33/D33*100)</f>
        <v>142.97520661157023</v>
      </c>
    </row>
    <row r="34" spans="1:8" s="72" customFormat="1" ht="18">
      <c r="A34" s="102">
        <v>22010000</v>
      </c>
      <c r="B34" s="111" t="s">
        <v>198</v>
      </c>
      <c r="C34" s="114">
        <f t="shared" si="2"/>
        <v>15000</v>
      </c>
      <c r="D34" s="114">
        <f t="shared" si="2"/>
        <v>3146</v>
      </c>
      <c r="E34" s="114">
        <f t="shared" si="2"/>
        <v>4498</v>
      </c>
      <c r="F34" s="105">
        <f t="shared" si="1"/>
        <v>29.986666666666668</v>
      </c>
      <c r="G34" s="105">
        <f t="shared" si="0"/>
        <v>142.97520661157023</v>
      </c>
      <c r="H34" s="3"/>
    </row>
    <row r="35" spans="1:7" ht="21" customHeight="1">
      <c r="A35" s="108">
        <v>22010300</v>
      </c>
      <c r="B35" s="117" t="s">
        <v>199</v>
      </c>
      <c r="C35" s="107">
        <v>15000</v>
      </c>
      <c r="D35" s="107">
        <v>3146</v>
      </c>
      <c r="E35" s="107">
        <v>4498</v>
      </c>
      <c r="F35" s="105">
        <f t="shared" si="1"/>
        <v>29.986666666666668</v>
      </c>
      <c r="G35" s="105">
        <f t="shared" si="0"/>
        <v>142.97520661157023</v>
      </c>
    </row>
    <row r="36" spans="1:7" s="72" customFormat="1" ht="21" customHeight="1">
      <c r="A36" s="102">
        <v>24000000</v>
      </c>
      <c r="B36" s="119" t="s">
        <v>226</v>
      </c>
      <c r="C36" s="114">
        <f>SUM(C37)</f>
        <v>0</v>
      </c>
      <c r="D36" s="114">
        <f>SUM(D37)</f>
        <v>0</v>
      </c>
      <c r="E36" s="114">
        <f>SUM(E37)</f>
        <v>42221</v>
      </c>
      <c r="F36" s="105">
        <f>IF(C36=0,"",E36/C36*100)</f>
      </c>
      <c r="G36" s="105">
        <f>IF(D36=0,"",E36/D36*100)</f>
      </c>
    </row>
    <row r="37" spans="1:8" s="72" customFormat="1" ht="18">
      <c r="A37" s="102">
        <v>24060000</v>
      </c>
      <c r="B37" s="113" t="s">
        <v>227</v>
      </c>
      <c r="C37" s="114">
        <f>SUM(C38:C38)</f>
        <v>0</v>
      </c>
      <c r="D37" s="114">
        <f>SUM(D38:D38)</f>
        <v>0</v>
      </c>
      <c r="E37" s="114">
        <f>SUM(E38:E38)</f>
        <v>42221</v>
      </c>
      <c r="F37" s="105">
        <f>IF(C37=0,"",E37/C37*100)</f>
      </c>
      <c r="G37" s="105">
        <f>IF(D37=0,"",E37/D37*100)</f>
      </c>
      <c r="H37" s="3"/>
    </row>
    <row r="38" spans="1:7" ht="18">
      <c r="A38" s="108">
        <v>24060300</v>
      </c>
      <c r="B38" s="120" t="s">
        <v>172</v>
      </c>
      <c r="C38" s="107">
        <v>0</v>
      </c>
      <c r="D38" s="107">
        <v>0</v>
      </c>
      <c r="E38" s="107">
        <v>42221</v>
      </c>
      <c r="F38" s="105">
        <f t="shared" si="1"/>
      </c>
      <c r="G38" s="105">
        <f t="shared" si="0"/>
      </c>
    </row>
    <row r="39" spans="1:8" s="72" customFormat="1" ht="18">
      <c r="A39" s="102">
        <v>30000000</v>
      </c>
      <c r="B39" s="113" t="s">
        <v>174</v>
      </c>
      <c r="C39" s="114">
        <f>SUM(C40)</f>
        <v>1000</v>
      </c>
      <c r="D39" s="114">
        <f aca="true" t="shared" si="3" ref="D39:E41">SUM(D40)</f>
        <v>0</v>
      </c>
      <c r="E39" s="114">
        <f t="shared" si="3"/>
        <v>3136</v>
      </c>
      <c r="F39" s="115" t="s">
        <v>224</v>
      </c>
      <c r="G39" s="105">
        <f t="shared" si="0"/>
      </c>
      <c r="H39" s="3"/>
    </row>
    <row r="40" spans="1:7" ht="18">
      <c r="A40" s="102">
        <v>31000000</v>
      </c>
      <c r="B40" s="116" t="s">
        <v>237</v>
      </c>
      <c r="C40" s="107">
        <f>SUM(C41)</f>
        <v>1000</v>
      </c>
      <c r="D40" s="107">
        <f t="shared" si="3"/>
        <v>0</v>
      </c>
      <c r="E40" s="107">
        <f t="shared" si="3"/>
        <v>3136</v>
      </c>
      <c r="F40" s="115" t="s">
        <v>224</v>
      </c>
      <c r="G40" s="105">
        <f t="shared" si="0"/>
      </c>
    </row>
    <row r="41" spans="1:7" ht="48">
      <c r="A41" s="108">
        <v>31010000</v>
      </c>
      <c r="B41" s="111" t="s">
        <v>200</v>
      </c>
      <c r="C41" s="107">
        <f>SUM(C42)</f>
        <v>1000</v>
      </c>
      <c r="D41" s="107">
        <f t="shared" si="3"/>
        <v>0</v>
      </c>
      <c r="E41" s="107">
        <f t="shared" si="3"/>
        <v>3136</v>
      </c>
      <c r="F41" s="115" t="s">
        <v>224</v>
      </c>
      <c r="G41" s="105">
        <f t="shared" si="0"/>
      </c>
    </row>
    <row r="42" spans="1:7" ht="46.5">
      <c r="A42" s="108">
        <v>31010200</v>
      </c>
      <c r="B42" s="117" t="s">
        <v>201</v>
      </c>
      <c r="C42" s="107">
        <v>1000</v>
      </c>
      <c r="D42" s="107">
        <v>0</v>
      </c>
      <c r="E42" s="107">
        <v>3136</v>
      </c>
      <c r="F42" s="115" t="s">
        <v>224</v>
      </c>
      <c r="G42" s="105">
        <f t="shared" si="0"/>
      </c>
    </row>
    <row r="43" spans="1:8" s="72" customFormat="1" ht="18">
      <c r="A43" s="121"/>
      <c r="B43" s="122" t="s">
        <v>175</v>
      </c>
      <c r="C43" s="123">
        <f>C39+C26+C16</f>
        <v>18921636</v>
      </c>
      <c r="D43" s="123">
        <f>D39+D26+D16</f>
        <v>4023222</v>
      </c>
      <c r="E43" s="123">
        <f>E39+E26+E16</f>
        <v>4486915</v>
      </c>
      <c r="F43" s="105">
        <f t="shared" si="1"/>
        <v>23.713145100138274</v>
      </c>
      <c r="G43" s="105">
        <f t="shared" si="0"/>
        <v>111.52541420781652</v>
      </c>
      <c r="H43" s="3"/>
    </row>
    <row r="44" spans="1:8" s="72" customFormat="1" ht="18">
      <c r="A44" s="102">
        <v>40000000</v>
      </c>
      <c r="B44" s="113" t="s">
        <v>176</v>
      </c>
      <c r="C44" s="114">
        <f>SUM(C45)</f>
        <v>133188263</v>
      </c>
      <c r="D44" s="114">
        <f>SUM(D45)</f>
        <v>37440938</v>
      </c>
      <c r="E44" s="114">
        <f>SUM(E45)</f>
        <v>35734484</v>
      </c>
      <c r="F44" s="105">
        <f t="shared" si="1"/>
        <v>26.830054837489698</v>
      </c>
      <c r="G44" s="105">
        <f t="shared" si="0"/>
        <v>95.44227764806533</v>
      </c>
      <c r="H44" s="3"/>
    </row>
    <row r="45" spans="1:7" ht="18">
      <c r="A45" s="102">
        <v>41000000</v>
      </c>
      <c r="B45" s="116" t="s">
        <v>238</v>
      </c>
      <c r="C45" s="107">
        <f>SUM(C46,C48,C50)</f>
        <v>133188263</v>
      </c>
      <c r="D45" s="107">
        <f>SUM(D46,D48,D50)</f>
        <v>37440938</v>
      </c>
      <c r="E45" s="107">
        <f>SUM(E46,E48,E50)</f>
        <v>35734484</v>
      </c>
      <c r="F45" s="105">
        <f t="shared" si="1"/>
        <v>26.830054837489698</v>
      </c>
      <c r="G45" s="105">
        <f t="shared" si="0"/>
        <v>95.44227764806533</v>
      </c>
    </row>
    <row r="46" spans="1:7" ht="18">
      <c r="A46" s="108">
        <v>41010000</v>
      </c>
      <c r="B46" s="111" t="s">
        <v>239</v>
      </c>
      <c r="C46" s="107">
        <f>SUM(C47)</f>
        <v>2499163</v>
      </c>
      <c r="D46" s="107">
        <f>SUM(D47)</f>
        <v>523955</v>
      </c>
      <c r="E46" s="107">
        <f>SUM(E47)</f>
        <v>557893</v>
      </c>
      <c r="F46" s="105">
        <f t="shared" si="1"/>
        <v>22.32319380528601</v>
      </c>
      <c r="G46" s="105">
        <f t="shared" si="0"/>
        <v>106.47727381168231</v>
      </c>
    </row>
    <row r="47" spans="1:7" ht="30.75">
      <c r="A47" s="108">
        <v>41010600</v>
      </c>
      <c r="B47" s="117" t="s">
        <v>202</v>
      </c>
      <c r="C47" s="107">
        <v>2499163</v>
      </c>
      <c r="D47" s="107">
        <v>523955</v>
      </c>
      <c r="E47" s="107">
        <v>557893</v>
      </c>
      <c r="F47" s="105">
        <f t="shared" si="1"/>
        <v>22.32319380528601</v>
      </c>
      <c r="G47" s="105">
        <f t="shared" si="0"/>
        <v>106.47727381168231</v>
      </c>
    </row>
    <row r="48" spans="1:8" s="72" customFormat="1" ht="18">
      <c r="A48" s="108">
        <v>41020000</v>
      </c>
      <c r="B48" s="111" t="s">
        <v>240</v>
      </c>
      <c r="C48" s="107">
        <f>SUM(C49:C49)</f>
        <v>74521900</v>
      </c>
      <c r="D48" s="107">
        <f>SUM(D49:D49)</f>
        <v>18630600</v>
      </c>
      <c r="E48" s="107">
        <f>SUM(E49:E49)</f>
        <v>17375400</v>
      </c>
      <c r="F48" s="105">
        <f t="shared" si="1"/>
        <v>23.315830648440258</v>
      </c>
      <c r="G48" s="105">
        <f t="shared" si="0"/>
        <v>93.26269685356348</v>
      </c>
      <c r="H48" s="3"/>
    </row>
    <row r="49" spans="1:8" s="72" customFormat="1" ht="18">
      <c r="A49" s="108">
        <v>41020100</v>
      </c>
      <c r="B49" s="117" t="s">
        <v>203</v>
      </c>
      <c r="C49" s="107">
        <v>74521900</v>
      </c>
      <c r="D49" s="107">
        <v>18630600</v>
      </c>
      <c r="E49" s="107">
        <v>17375400</v>
      </c>
      <c r="F49" s="105">
        <f t="shared" si="1"/>
        <v>23.315830648440258</v>
      </c>
      <c r="G49" s="105">
        <f t="shared" si="0"/>
        <v>93.26269685356348</v>
      </c>
      <c r="H49" s="3"/>
    </row>
    <row r="50" spans="1:8" s="125" customFormat="1" ht="18">
      <c r="A50" s="108">
        <v>41030000</v>
      </c>
      <c r="B50" s="111" t="s">
        <v>241</v>
      </c>
      <c r="C50" s="107">
        <f>SUM(C51:C57)</f>
        <v>56167200</v>
      </c>
      <c r="D50" s="107">
        <f>SUM(D51:D57)</f>
        <v>18286383</v>
      </c>
      <c r="E50" s="107">
        <f>SUM(E51:E57)</f>
        <v>17801191</v>
      </c>
      <c r="F50" s="105">
        <f t="shared" si="1"/>
        <v>31.69321418906408</v>
      </c>
      <c r="G50" s="105">
        <f t="shared" si="0"/>
        <v>97.34670328189013</v>
      </c>
      <c r="H50" s="124"/>
    </row>
    <row r="51" spans="1:7" ht="30.75">
      <c r="A51" s="108">
        <v>41030600</v>
      </c>
      <c r="B51" s="117" t="s">
        <v>228</v>
      </c>
      <c r="C51" s="107">
        <v>33970900</v>
      </c>
      <c r="D51" s="107">
        <v>8466200</v>
      </c>
      <c r="E51" s="107">
        <v>8375182</v>
      </c>
      <c r="F51" s="105">
        <f t="shared" si="1"/>
        <v>24.65398914953681</v>
      </c>
      <c r="G51" s="105">
        <f t="shared" si="0"/>
        <v>98.92492499586592</v>
      </c>
    </row>
    <row r="52" spans="1:7" ht="46.5">
      <c r="A52" s="108">
        <v>41030800</v>
      </c>
      <c r="B52" s="117" t="s">
        <v>229</v>
      </c>
      <c r="C52" s="107">
        <v>9589900</v>
      </c>
      <c r="D52" s="107">
        <v>5364872</v>
      </c>
      <c r="E52" s="107">
        <v>5364872</v>
      </c>
      <c r="F52" s="105">
        <f t="shared" si="1"/>
        <v>55.94293996809143</v>
      </c>
      <c r="G52" s="105">
        <f t="shared" si="0"/>
        <v>100</v>
      </c>
    </row>
    <row r="53" spans="1:7" ht="133.5" customHeight="1">
      <c r="A53" s="108">
        <v>41030900</v>
      </c>
      <c r="B53" s="126" t="s">
        <v>230</v>
      </c>
      <c r="C53" s="107">
        <v>1273100</v>
      </c>
      <c r="D53" s="107">
        <v>307400</v>
      </c>
      <c r="E53" s="107">
        <v>161005</v>
      </c>
      <c r="F53" s="105">
        <f t="shared" si="1"/>
        <v>12.646689183881863</v>
      </c>
      <c r="G53" s="105">
        <f t="shared" si="0"/>
        <v>52.376382563435264</v>
      </c>
    </row>
    <row r="54" spans="1:7" ht="30.75">
      <c r="A54" s="108">
        <v>41031000</v>
      </c>
      <c r="B54" s="117" t="s">
        <v>231</v>
      </c>
      <c r="C54" s="127">
        <v>1644800</v>
      </c>
      <c r="D54" s="127">
        <v>240000</v>
      </c>
      <c r="E54" s="127">
        <v>4820</v>
      </c>
      <c r="F54" s="105">
        <f t="shared" si="1"/>
        <v>0.2930447470817121</v>
      </c>
      <c r="G54" s="105">
        <f t="shared" si="0"/>
        <v>2.0083333333333333</v>
      </c>
    </row>
    <row r="55" spans="1:7" ht="30.75">
      <c r="A55" s="128">
        <v>41034500</v>
      </c>
      <c r="B55" s="129" t="s">
        <v>231</v>
      </c>
      <c r="C55" s="89">
        <v>8158500</v>
      </c>
      <c r="D55" s="89">
        <v>3500000</v>
      </c>
      <c r="E55" s="89">
        <v>3500000</v>
      </c>
      <c r="F55" s="105"/>
      <c r="G55" s="105"/>
    </row>
    <row r="56" spans="1:7" ht="18">
      <c r="A56" s="108">
        <v>41035000</v>
      </c>
      <c r="B56" s="130" t="s">
        <v>177</v>
      </c>
      <c r="C56" s="107">
        <v>968100</v>
      </c>
      <c r="D56" s="107">
        <v>270679</v>
      </c>
      <c r="E56" s="107">
        <v>268844</v>
      </c>
      <c r="F56" s="105">
        <f t="shared" si="1"/>
        <v>27.770271666150194</v>
      </c>
      <c r="G56" s="105">
        <f t="shared" si="0"/>
        <v>99.32207522563627</v>
      </c>
    </row>
    <row r="57" spans="1:7" ht="69.75" customHeight="1">
      <c r="A57" s="108">
        <v>41035800</v>
      </c>
      <c r="B57" s="117" t="s">
        <v>204</v>
      </c>
      <c r="C57" s="107">
        <v>561900</v>
      </c>
      <c r="D57" s="107">
        <v>137232</v>
      </c>
      <c r="E57" s="107">
        <v>126468</v>
      </c>
      <c r="F57" s="105">
        <f t="shared" si="1"/>
        <v>22.507207688200747</v>
      </c>
      <c r="G57" s="105">
        <f t="shared" si="0"/>
        <v>92.15634837355718</v>
      </c>
    </row>
    <row r="58" spans="1:13" s="133" customFormat="1" ht="18" thickBot="1">
      <c r="A58" s="102"/>
      <c r="B58" s="113" t="s">
        <v>178</v>
      </c>
      <c r="C58" s="114">
        <f>SUM(C44,C43)</f>
        <v>152109899</v>
      </c>
      <c r="D58" s="114">
        <f>SUM(D44,D43)</f>
        <v>41464160</v>
      </c>
      <c r="E58" s="114">
        <f>SUM(E44,E43)</f>
        <v>40221399</v>
      </c>
      <c r="F58" s="105">
        <f t="shared" si="1"/>
        <v>26.442328385215745</v>
      </c>
      <c r="G58" s="105">
        <f t="shared" si="0"/>
        <v>97.00280676130905</v>
      </c>
      <c r="H58" s="131"/>
      <c r="I58" s="132"/>
      <c r="J58" s="132"/>
      <c r="K58" s="132"/>
      <c r="L58" s="132"/>
      <c r="M58" s="132"/>
    </row>
    <row r="59" spans="1:8" s="101" customFormat="1" ht="21">
      <c r="A59" s="95"/>
      <c r="B59" s="96" t="s">
        <v>1</v>
      </c>
      <c r="C59" s="97"/>
      <c r="D59" s="97"/>
      <c r="E59" s="134"/>
      <c r="F59" s="105">
        <f t="shared" si="1"/>
      </c>
      <c r="G59" s="105">
        <f t="shared" si="0"/>
      </c>
      <c r="H59" s="100"/>
    </row>
    <row r="60" spans="1:13" s="72" customFormat="1" ht="18">
      <c r="A60" s="135">
        <v>20000000</v>
      </c>
      <c r="B60" s="113" t="s">
        <v>171</v>
      </c>
      <c r="C60" s="123">
        <f>SUM(C61)</f>
        <v>2528800</v>
      </c>
      <c r="D60" s="123">
        <f>SUM(D61)</f>
        <v>2528800</v>
      </c>
      <c r="E60" s="123">
        <f>SUM(E61)</f>
        <v>823914</v>
      </c>
      <c r="F60" s="105">
        <f t="shared" si="1"/>
        <v>32.58122429610882</v>
      </c>
      <c r="G60" s="105">
        <f t="shared" si="0"/>
        <v>32.58122429610882</v>
      </c>
      <c r="H60" s="136"/>
      <c r="I60" s="137"/>
      <c r="J60" s="137"/>
      <c r="K60" s="137"/>
      <c r="L60" s="137"/>
      <c r="M60" s="137"/>
    </row>
    <row r="61" spans="1:8" s="72" customFormat="1" ht="18">
      <c r="A61" s="135">
        <v>25000000</v>
      </c>
      <c r="B61" s="113" t="s">
        <v>179</v>
      </c>
      <c r="C61" s="123">
        <f>SUM(C62:C63)</f>
        <v>2528800</v>
      </c>
      <c r="D61" s="123">
        <f>SUM(D62:D63)</f>
        <v>2528800</v>
      </c>
      <c r="E61" s="123">
        <f>SUM(E62:E63)</f>
        <v>823914</v>
      </c>
      <c r="F61" s="105">
        <f t="shared" si="1"/>
        <v>32.58122429610882</v>
      </c>
      <c r="G61" s="105">
        <f t="shared" si="0"/>
        <v>32.58122429610882</v>
      </c>
      <c r="H61" s="3"/>
    </row>
    <row r="62" spans="1:7" ht="18">
      <c r="A62" s="138">
        <v>25010000</v>
      </c>
      <c r="B62" s="139" t="s">
        <v>205</v>
      </c>
      <c r="C62" s="107">
        <v>1808900</v>
      </c>
      <c r="D62" s="107">
        <v>1808900</v>
      </c>
      <c r="E62" s="107">
        <v>440372</v>
      </c>
      <c r="F62" s="105">
        <f t="shared" si="1"/>
        <v>24.34473989717508</v>
      </c>
      <c r="G62" s="105">
        <f t="shared" si="0"/>
        <v>24.34473989717508</v>
      </c>
    </row>
    <row r="63" spans="1:7" ht="18">
      <c r="A63" s="138">
        <v>25020000</v>
      </c>
      <c r="B63" s="139" t="s">
        <v>242</v>
      </c>
      <c r="C63" s="107">
        <v>719900</v>
      </c>
      <c r="D63" s="107">
        <v>719900</v>
      </c>
      <c r="E63" s="107">
        <v>383542</v>
      </c>
      <c r="F63" s="105">
        <f t="shared" si="1"/>
        <v>53.27712182247535</v>
      </c>
      <c r="G63" s="105">
        <f t="shared" si="0"/>
        <v>53.27712182247535</v>
      </c>
    </row>
    <row r="64" spans="1:8" s="72" customFormat="1" ht="18">
      <c r="A64" s="102">
        <v>40000000</v>
      </c>
      <c r="B64" s="113" t="s">
        <v>176</v>
      </c>
      <c r="C64" s="114">
        <f>C65</f>
        <v>1136100</v>
      </c>
      <c r="D64" s="114">
        <f>D65</f>
        <v>1286100</v>
      </c>
      <c r="E64" s="114">
        <f>E65</f>
        <v>401300</v>
      </c>
      <c r="F64" s="105">
        <f t="shared" si="1"/>
        <v>35.32259484200335</v>
      </c>
      <c r="G64" s="105">
        <f t="shared" si="0"/>
        <v>31.202861363813078</v>
      </c>
      <c r="H64" s="3"/>
    </row>
    <row r="65" spans="1:8" s="125" customFormat="1" ht="18">
      <c r="A65" s="108">
        <v>41030000</v>
      </c>
      <c r="B65" s="111" t="s">
        <v>241</v>
      </c>
      <c r="C65" s="107">
        <f>SUM(C66:C67)</f>
        <v>1136100</v>
      </c>
      <c r="D65" s="107">
        <f>SUM(D66:D67)</f>
        <v>1286100</v>
      </c>
      <c r="E65" s="107">
        <f>SUM(E66:E67)</f>
        <v>401300</v>
      </c>
      <c r="F65" s="105">
        <f t="shared" si="1"/>
        <v>35.32259484200335</v>
      </c>
      <c r="G65" s="105">
        <f t="shared" si="0"/>
        <v>31.202861363813078</v>
      </c>
      <c r="H65" s="124"/>
    </row>
    <row r="66" spans="1:7" ht="18">
      <c r="A66" s="108">
        <v>41035000</v>
      </c>
      <c r="B66" s="130" t="s">
        <v>177</v>
      </c>
      <c r="C66" s="107">
        <v>0</v>
      </c>
      <c r="D66" s="107">
        <v>150000</v>
      </c>
      <c r="E66" s="107">
        <v>150000</v>
      </c>
      <c r="F66" s="105">
        <f t="shared" si="1"/>
      </c>
      <c r="G66" s="105">
        <f t="shared" si="0"/>
        <v>100</v>
      </c>
    </row>
    <row r="67" spans="1:7" ht="30.75">
      <c r="A67" s="108">
        <v>41034400</v>
      </c>
      <c r="B67" s="140" t="s">
        <v>232</v>
      </c>
      <c r="C67" s="107">
        <v>1136100</v>
      </c>
      <c r="D67" s="107">
        <v>1136100</v>
      </c>
      <c r="E67" s="107">
        <v>251300</v>
      </c>
      <c r="F67" s="105">
        <f t="shared" si="1"/>
        <v>22.119531731361675</v>
      </c>
      <c r="G67" s="105">
        <f t="shared" si="0"/>
        <v>22.119531731361675</v>
      </c>
    </row>
    <row r="68" spans="1:8" s="72" customFormat="1" ht="18">
      <c r="A68" s="90"/>
      <c r="B68" s="122" t="s">
        <v>180</v>
      </c>
      <c r="C68" s="123">
        <f>C60+C64</f>
        <v>3664900</v>
      </c>
      <c r="D68" s="123">
        <f>D60+D64</f>
        <v>3814900</v>
      </c>
      <c r="E68" s="123">
        <f>E60+E64</f>
        <v>1225214</v>
      </c>
      <c r="F68" s="105">
        <f t="shared" si="1"/>
        <v>33.43103495320472</v>
      </c>
      <c r="G68" s="105">
        <f t="shared" si="0"/>
        <v>32.11654302865082</v>
      </c>
      <c r="H68" s="3"/>
    </row>
    <row r="69" spans="1:8" s="72" customFormat="1" ht="18">
      <c r="A69" s="90"/>
      <c r="B69" s="121" t="s">
        <v>181</v>
      </c>
      <c r="C69" s="123">
        <f>SUM(C68,C58)</f>
        <v>155774799</v>
      </c>
      <c r="D69" s="123">
        <f>SUM(D68,D58)</f>
        <v>45279060</v>
      </c>
      <c r="E69" s="123">
        <f>SUM(E68,E58)</f>
        <v>41446613</v>
      </c>
      <c r="F69" s="105">
        <f>IF(C69=0,"",E69/C69*100)</f>
        <v>26.60675107017792</v>
      </c>
      <c r="G69" s="105">
        <f>IF(D69=0,"",E69/D69*100)</f>
        <v>91.53593957118368</v>
      </c>
      <c r="H69" s="3"/>
    </row>
    <row r="70" spans="1:2" ht="18">
      <c r="A70" s="80"/>
      <c r="B70" s="141"/>
    </row>
    <row r="71" spans="1:2" ht="18">
      <c r="A71" s="80"/>
      <c r="B71" s="141"/>
    </row>
    <row r="72" spans="1:2" ht="18">
      <c r="A72" s="80"/>
      <c r="B72" s="141"/>
    </row>
    <row r="73" ht="18">
      <c r="A73" s="80"/>
    </row>
    <row r="74" ht="18">
      <c r="A74" s="80"/>
    </row>
    <row r="75" ht="18">
      <c r="A75" s="80"/>
    </row>
    <row r="76" ht="18">
      <c r="A76" s="80"/>
    </row>
    <row r="77" ht="18">
      <c r="A77" s="80"/>
    </row>
    <row r="78" ht="18">
      <c r="A78" s="80"/>
    </row>
    <row r="79" ht="18">
      <c r="A79" s="80"/>
    </row>
    <row r="80" ht="18">
      <c r="A80" s="80"/>
    </row>
    <row r="81" ht="18">
      <c r="A81" s="80"/>
    </row>
    <row r="82" ht="18">
      <c r="A82" s="80"/>
    </row>
    <row r="83" ht="18">
      <c r="A83" s="80"/>
    </row>
    <row r="84" ht="18">
      <c r="A84" s="80"/>
    </row>
    <row r="85" ht="18">
      <c r="A85" s="80"/>
    </row>
    <row r="86" ht="18">
      <c r="A86" s="80"/>
    </row>
    <row r="87" ht="18">
      <c r="A87" s="80"/>
    </row>
    <row r="88" ht="18">
      <c r="A88" s="80"/>
    </row>
    <row r="89" ht="18">
      <c r="A89" s="80"/>
    </row>
    <row r="90" ht="18">
      <c r="A90" s="80"/>
    </row>
    <row r="91" ht="18">
      <c r="A91" s="80"/>
    </row>
    <row r="92" ht="18">
      <c r="A92" s="80"/>
    </row>
    <row r="93" ht="18">
      <c r="A93" s="80"/>
    </row>
    <row r="94" ht="18">
      <c r="A94" s="80"/>
    </row>
    <row r="95" ht="18">
      <c r="A95" s="80"/>
    </row>
    <row r="96" ht="18">
      <c r="A96" s="80"/>
    </row>
    <row r="97" ht="18">
      <c r="A97" s="80"/>
    </row>
    <row r="98" ht="18">
      <c r="A98" s="80"/>
    </row>
    <row r="99" ht="18">
      <c r="A99" s="80"/>
    </row>
    <row r="100" ht="18">
      <c r="A100" s="80"/>
    </row>
    <row r="101" ht="18">
      <c r="A101" s="80"/>
    </row>
    <row r="102" ht="18">
      <c r="A102" s="80"/>
    </row>
    <row r="103" ht="18">
      <c r="A103" s="80"/>
    </row>
    <row r="104" ht="18">
      <c r="A104" s="80"/>
    </row>
    <row r="105" ht="18">
      <c r="A105" s="80"/>
    </row>
    <row r="106" ht="18">
      <c r="A106" s="80"/>
    </row>
    <row r="107" ht="18">
      <c r="A107" s="80"/>
    </row>
    <row r="108" ht="18">
      <c r="A108" s="80"/>
    </row>
    <row r="109" ht="18">
      <c r="A109" s="80"/>
    </row>
    <row r="110" ht="18">
      <c r="A110" s="80"/>
    </row>
    <row r="111" ht="18">
      <c r="A111" s="80"/>
    </row>
    <row r="112" ht="18">
      <c r="A112" s="80"/>
    </row>
    <row r="113" ht="18">
      <c r="A113" s="80"/>
    </row>
    <row r="114" ht="18">
      <c r="A114" s="80"/>
    </row>
    <row r="115" ht="18">
      <c r="A115" s="80"/>
    </row>
    <row r="116" ht="18">
      <c r="A116" s="80"/>
    </row>
    <row r="117" ht="18">
      <c r="A117" s="80"/>
    </row>
    <row r="118" ht="18">
      <c r="A118" s="80"/>
    </row>
    <row r="119" ht="18">
      <c r="A119" s="80"/>
    </row>
    <row r="120" ht="18">
      <c r="A120" s="80"/>
    </row>
    <row r="121" ht="18">
      <c r="A121" s="80"/>
    </row>
    <row r="122" ht="18">
      <c r="A122" s="80"/>
    </row>
    <row r="123" ht="18">
      <c r="A123" s="80"/>
    </row>
    <row r="124" ht="18">
      <c r="A124" s="80"/>
    </row>
    <row r="125" ht="18">
      <c r="A125" s="80"/>
    </row>
    <row r="126" ht="18">
      <c r="A126" s="80"/>
    </row>
    <row r="127" ht="18">
      <c r="A127" s="80"/>
    </row>
    <row r="128" ht="18">
      <c r="A128" s="80"/>
    </row>
  </sheetData>
  <sheetProtection/>
  <mergeCells count="3">
    <mergeCell ref="B8:D8"/>
    <mergeCell ref="B9:D9"/>
    <mergeCell ref="B10:D10"/>
  </mergeCells>
  <printOptions/>
  <pageMargins left="0.7874015748031497" right="0.3937007874015748" top="0.3937007874015748" bottom="0.3937007874015748" header="0" footer="0"/>
  <pageSetup fitToHeight="100" horizontalDpi="600" verticalDpi="600" orientation="landscape" paperSize="9" scale="56"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IO133"/>
  <sheetViews>
    <sheetView tabSelected="1" view="pageBreakPreview" zoomScale="65" zoomScaleNormal="50" zoomScaleSheetLayoutView="65" zoomScalePageLayoutView="0" workbookViewId="0" topLeftCell="A86">
      <selection activeCell="B95" sqref="B95"/>
    </sheetView>
  </sheetViews>
  <sheetFormatPr defaultColWidth="9.00390625" defaultRowHeight="12.75"/>
  <cols>
    <col min="1" max="1" width="13.50390625" style="2" customWidth="1"/>
    <col min="2" max="2" width="113.125" style="4" customWidth="1"/>
    <col min="3" max="7" width="26.50390625" style="1" customWidth="1"/>
    <col min="8" max="8" width="5.375" style="51" customWidth="1"/>
    <col min="9" max="9" width="13.375" style="45" bestFit="1" customWidth="1"/>
    <col min="10" max="10" width="15.50390625" style="45" customWidth="1"/>
    <col min="11" max="249" width="9.125" style="45" customWidth="1"/>
    <col min="250" max="16384" width="9.125" style="1" customWidth="1"/>
  </cols>
  <sheetData>
    <row r="1" spans="1:249" s="5" customFormat="1" ht="18.75">
      <c r="A1" s="71">
        <v>1</v>
      </c>
      <c r="B1" s="70">
        <v>2</v>
      </c>
      <c r="C1" s="71">
        <v>3</v>
      </c>
      <c r="D1" s="70">
        <v>4</v>
      </c>
      <c r="E1" s="71">
        <v>5</v>
      </c>
      <c r="F1" s="71">
        <v>6</v>
      </c>
      <c r="G1" s="71">
        <v>7</v>
      </c>
      <c r="H1" s="51"/>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row>
    <row r="2" spans="1:249" s="6" customFormat="1" ht="21.75" customHeight="1">
      <c r="A2" s="64"/>
      <c r="B2" s="67" t="s">
        <v>2</v>
      </c>
      <c r="C2" s="65"/>
      <c r="D2" s="65"/>
      <c r="E2" s="65"/>
      <c r="F2" s="65"/>
      <c r="G2" s="66"/>
      <c r="H2" s="51"/>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row>
    <row r="3" spans="1:249" s="10" customFormat="1" ht="22.5" customHeight="1">
      <c r="A3" s="7"/>
      <c r="B3" s="63" t="s">
        <v>0</v>
      </c>
      <c r="C3" s="8"/>
      <c r="D3" s="8"/>
      <c r="E3" s="8"/>
      <c r="F3" s="8"/>
      <c r="G3" s="9"/>
      <c r="H3" s="51"/>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row>
    <row r="4" spans="1:249" s="10" customFormat="1" ht="22.5" customHeight="1">
      <c r="A4" s="11" t="s">
        <v>3</v>
      </c>
      <c r="B4" s="12" t="s">
        <v>4</v>
      </c>
      <c r="C4" s="13">
        <v>1111320</v>
      </c>
      <c r="D4" s="13">
        <v>460445</v>
      </c>
      <c r="E4" s="13">
        <v>329547.15</v>
      </c>
      <c r="F4" s="14">
        <f>SUM(E4/C4*100)</f>
        <v>29.653668610301263</v>
      </c>
      <c r="G4" s="14">
        <f>SUM(E4/D4*100)</f>
        <v>71.57144718696044</v>
      </c>
      <c r="H4" s="51"/>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row>
    <row r="5" spans="1:249" s="10" customFormat="1" ht="18.75">
      <c r="A5" s="15" t="s">
        <v>5</v>
      </c>
      <c r="B5" s="16" t="s">
        <v>6</v>
      </c>
      <c r="C5" s="17">
        <f>SUM(C6:C12)</f>
        <v>51203402</v>
      </c>
      <c r="D5" s="17">
        <f>SUM(D6:D12)</f>
        <v>19980342</v>
      </c>
      <c r="E5" s="17">
        <f>SUM(E6:E12)</f>
        <v>17140462.9</v>
      </c>
      <c r="F5" s="14">
        <f aca="true" t="shared" si="0" ref="F5:F68">SUM(E5/C5*100)</f>
        <v>33.47524232862496</v>
      </c>
      <c r="G5" s="14">
        <f aca="true" t="shared" si="1" ref="G5:G68">SUM(E5/D5*100)</f>
        <v>85.78663418273821</v>
      </c>
      <c r="H5" s="51"/>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row>
    <row r="6" spans="1:249" s="10" customFormat="1" ht="18.75">
      <c r="A6" s="19" t="s">
        <v>7</v>
      </c>
      <c r="B6" s="20" t="s">
        <v>8</v>
      </c>
      <c r="C6" s="21">
        <v>48881186</v>
      </c>
      <c r="D6" s="21">
        <v>19339926</v>
      </c>
      <c r="E6" s="21">
        <v>16606112.54</v>
      </c>
      <c r="F6" s="32">
        <f t="shared" si="0"/>
        <v>33.972401037896255</v>
      </c>
      <c r="G6" s="32">
        <f t="shared" si="1"/>
        <v>85.86440578934996</v>
      </c>
      <c r="H6" s="51"/>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row>
    <row r="7" spans="1:249" s="10" customFormat="1" ht="18.75">
      <c r="A7" s="19" t="s">
        <v>9</v>
      </c>
      <c r="B7" s="20" t="s">
        <v>10</v>
      </c>
      <c r="C7" s="21">
        <v>561900</v>
      </c>
      <c r="D7" s="21">
        <v>136215</v>
      </c>
      <c r="E7" s="21">
        <v>126416.23</v>
      </c>
      <c r="F7" s="32">
        <f t="shared" si="0"/>
        <v>22.497994305036485</v>
      </c>
      <c r="G7" s="32">
        <f t="shared" si="1"/>
        <v>92.80639430312374</v>
      </c>
      <c r="H7" s="51"/>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row>
    <row r="8" spans="1:249" s="10" customFormat="1" ht="18.75" customHeight="1">
      <c r="A8" s="19" t="s">
        <v>11</v>
      </c>
      <c r="B8" s="20" t="s">
        <v>12</v>
      </c>
      <c r="C8" s="21">
        <v>580600</v>
      </c>
      <c r="D8" s="21">
        <v>124757</v>
      </c>
      <c r="E8" s="21">
        <v>90963.72</v>
      </c>
      <c r="F8" s="32">
        <f t="shared" si="0"/>
        <v>15.66719255942129</v>
      </c>
      <c r="G8" s="32">
        <f t="shared" si="1"/>
        <v>72.91271832442267</v>
      </c>
      <c r="H8" s="51"/>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row>
    <row r="9" spans="1:249" s="10" customFormat="1" ht="18.75">
      <c r="A9" s="19" t="s">
        <v>13</v>
      </c>
      <c r="B9" s="20" t="s">
        <v>14</v>
      </c>
      <c r="C9" s="21">
        <v>561731</v>
      </c>
      <c r="D9" s="21">
        <v>182779</v>
      </c>
      <c r="E9" s="21">
        <v>151827.46</v>
      </c>
      <c r="F9" s="32">
        <f t="shared" si="0"/>
        <v>27.028499406299456</v>
      </c>
      <c r="G9" s="32">
        <f t="shared" si="1"/>
        <v>83.06613998325847</v>
      </c>
      <c r="H9" s="51"/>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row>
    <row r="10" spans="1:249" s="10" customFormat="1" ht="18.75">
      <c r="A10" s="19" t="s">
        <v>15</v>
      </c>
      <c r="B10" s="20" t="s">
        <v>16</v>
      </c>
      <c r="C10" s="21">
        <v>388885</v>
      </c>
      <c r="D10" s="21">
        <v>138249</v>
      </c>
      <c r="E10" s="21">
        <v>115847.9</v>
      </c>
      <c r="F10" s="32">
        <f t="shared" si="0"/>
        <v>29.789757897578973</v>
      </c>
      <c r="G10" s="32">
        <f t="shared" si="1"/>
        <v>83.79655549045563</v>
      </c>
      <c r="H10" s="51"/>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row>
    <row r="11" spans="1:249" s="10" customFormat="1" ht="18.75">
      <c r="A11" s="19" t="s">
        <v>17</v>
      </c>
      <c r="B11" s="20" t="s">
        <v>18</v>
      </c>
      <c r="C11" s="21">
        <v>211000</v>
      </c>
      <c r="D11" s="21">
        <v>58416</v>
      </c>
      <c r="E11" s="21">
        <v>49295.05</v>
      </c>
      <c r="F11" s="32">
        <f t="shared" si="0"/>
        <v>23.362582938388627</v>
      </c>
      <c r="G11" s="32">
        <f t="shared" si="1"/>
        <v>84.38621268145714</v>
      </c>
      <c r="H11" s="51"/>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row>
    <row r="12" spans="1:249" s="10" customFormat="1" ht="37.5">
      <c r="A12" s="19" t="s">
        <v>19</v>
      </c>
      <c r="B12" s="20" t="s">
        <v>20</v>
      </c>
      <c r="C12" s="21">
        <v>18100</v>
      </c>
      <c r="D12" s="21"/>
      <c r="E12" s="21"/>
      <c r="F12" s="32">
        <f t="shared" si="0"/>
        <v>0</v>
      </c>
      <c r="G12" s="32"/>
      <c r="H12" s="51"/>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row>
    <row r="13" spans="1:249" s="10" customFormat="1" ht="22.5" customHeight="1">
      <c r="A13" s="15" t="s">
        <v>21</v>
      </c>
      <c r="B13" s="16" t="s">
        <v>22</v>
      </c>
      <c r="C13" s="17">
        <f>SUM(C14:C19)</f>
        <v>29599300</v>
      </c>
      <c r="D13" s="17">
        <f>SUM(D14:D19)</f>
        <v>9242011</v>
      </c>
      <c r="E13" s="17">
        <f>SUM(E14:E19)</f>
        <v>7430039.15</v>
      </c>
      <c r="F13" s="14">
        <f t="shared" si="0"/>
        <v>25.102077245069985</v>
      </c>
      <c r="G13" s="14">
        <f t="shared" si="1"/>
        <v>80.39418206708476</v>
      </c>
      <c r="H13" s="51"/>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row>
    <row r="14" spans="1:249" s="10" customFormat="1" ht="21" customHeight="1">
      <c r="A14" s="19" t="s">
        <v>23</v>
      </c>
      <c r="B14" s="20" t="s">
        <v>24</v>
      </c>
      <c r="C14" s="21">
        <v>22895300</v>
      </c>
      <c r="D14" s="21">
        <v>7473057</v>
      </c>
      <c r="E14" s="21">
        <v>5958999.22</v>
      </c>
      <c r="F14" s="32">
        <f t="shared" si="0"/>
        <v>26.02717247644713</v>
      </c>
      <c r="G14" s="32">
        <f t="shared" si="1"/>
        <v>79.73978011943439</v>
      </c>
      <c r="H14" s="51"/>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row>
    <row r="15" spans="1:249" s="10" customFormat="1" ht="21" customHeight="1">
      <c r="A15" s="19" t="s">
        <v>183</v>
      </c>
      <c r="B15" s="20" t="s">
        <v>185</v>
      </c>
      <c r="C15" s="21">
        <v>2679400</v>
      </c>
      <c r="D15" s="21">
        <v>743066</v>
      </c>
      <c r="E15" s="21">
        <v>603667.67</v>
      </c>
      <c r="F15" s="32">
        <f t="shared" si="0"/>
        <v>22.529957079943273</v>
      </c>
      <c r="G15" s="32">
        <f t="shared" si="1"/>
        <v>81.24011460623956</v>
      </c>
      <c r="H15" s="51"/>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row>
    <row r="16" spans="1:249" s="10" customFormat="1" ht="21" customHeight="1">
      <c r="A16" s="19" t="s">
        <v>184</v>
      </c>
      <c r="B16" s="20" t="s">
        <v>186</v>
      </c>
      <c r="C16" s="21">
        <v>2886400</v>
      </c>
      <c r="D16" s="21">
        <v>706804</v>
      </c>
      <c r="E16" s="21">
        <v>579485.79</v>
      </c>
      <c r="F16" s="32">
        <f t="shared" si="0"/>
        <v>20.076420108093128</v>
      </c>
      <c r="G16" s="32">
        <f t="shared" si="1"/>
        <v>81.98677285357752</v>
      </c>
      <c r="H16" s="51"/>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row>
    <row r="17" spans="1:249" s="10" customFormat="1" ht="21" customHeight="1">
      <c r="A17" s="19" t="s">
        <v>25</v>
      </c>
      <c r="B17" s="20" t="s">
        <v>26</v>
      </c>
      <c r="C17" s="21">
        <v>25000</v>
      </c>
      <c r="D17" s="21">
        <v>7000</v>
      </c>
      <c r="E17" s="21">
        <v>7000</v>
      </c>
      <c r="F17" s="32">
        <f t="shared" si="0"/>
        <v>28.000000000000004</v>
      </c>
      <c r="G17" s="32">
        <f t="shared" si="1"/>
        <v>100</v>
      </c>
      <c r="H17" s="51"/>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row>
    <row r="18" spans="1:249" s="10" customFormat="1" ht="21" customHeight="1">
      <c r="A18" s="19" t="s">
        <v>187</v>
      </c>
      <c r="B18" s="20" t="s">
        <v>188</v>
      </c>
      <c r="C18" s="21">
        <v>515100</v>
      </c>
      <c r="D18" s="21">
        <v>162684</v>
      </c>
      <c r="E18" s="21">
        <v>131493.61</v>
      </c>
      <c r="F18" s="32">
        <f t="shared" si="0"/>
        <v>25.52778295476606</v>
      </c>
      <c r="G18" s="32">
        <f t="shared" si="1"/>
        <v>80.82762287625089</v>
      </c>
      <c r="H18" s="51"/>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row>
    <row r="19" spans="1:249" s="10" customFormat="1" ht="21" customHeight="1">
      <c r="A19" s="19" t="s">
        <v>27</v>
      </c>
      <c r="B19" s="20" t="s">
        <v>28</v>
      </c>
      <c r="C19" s="21">
        <v>598100</v>
      </c>
      <c r="D19" s="21">
        <v>149400</v>
      </c>
      <c r="E19" s="21">
        <v>149392.86</v>
      </c>
      <c r="F19" s="32">
        <f t="shared" si="0"/>
        <v>24.97790670456445</v>
      </c>
      <c r="G19" s="32">
        <f t="shared" si="1"/>
        <v>99.99522088353413</v>
      </c>
      <c r="H19" s="51"/>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row>
    <row r="20" spans="1:249" s="10" customFormat="1" ht="18.75" customHeight="1">
      <c r="A20" s="15" t="s">
        <v>29</v>
      </c>
      <c r="B20" s="16" t="s">
        <v>30</v>
      </c>
      <c r="C20" s="17">
        <f>SUM(C21:C57)</f>
        <v>49531500</v>
      </c>
      <c r="D20" s="18">
        <f>SUM(D21:D57)</f>
        <v>15176627.52</v>
      </c>
      <c r="E20" s="17">
        <f>SUM(E21:E57)</f>
        <v>14734221.849999998</v>
      </c>
      <c r="F20" s="14">
        <f t="shared" si="0"/>
        <v>29.747174727193805</v>
      </c>
      <c r="G20" s="14">
        <f t="shared" si="1"/>
        <v>97.08495402277619</v>
      </c>
      <c r="H20" s="51"/>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row>
    <row r="21" spans="1:249" s="10" customFormat="1" ht="35.25" customHeight="1">
      <c r="A21" s="19" t="s">
        <v>31</v>
      </c>
      <c r="B21" s="22" t="s">
        <v>32</v>
      </c>
      <c r="C21" s="21">
        <v>5381800</v>
      </c>
      <c r="D21" s="21">
        <v>3187245.38</v>
      </c>
      <c r="E21" s="21">
        <v>3187245.38</v>
      </c>
      <c r="F21" s="32">
        <f t="shared" si="0"/>
        <v>59.22266490765171</v>
      </c>
      <c r="G21" s="32">
        <f t="shared" si="1"/>
        <v>100</v>
      </c>
      <c r="H21" s="51"/>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row>
    <row r="22" spans="1:249" s="10" customFormat="1" ht="42" customHeight="1">
      <c r="A22" s="23" t="s">
        <v>33</v>
      </c>
      <c r="B22" s="24" t="s">
        <v>34</v>
      </c>
      <c r="C22" s="25">
        <v>575600</v>
      </c>
      <c r="D22" s="25">
        <v>0</v>
      </c>
      <c r="E22" s="25">
        <v>0</v>
      </c>
      <c r="F22" s="32">
        <f t="shared" si="0"/>
        <v>0</v>
      </c>
      <c r="G22" s="32"/>
      <c r="H22" s="51"/>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row>
    <row r="23" spans="1:249" s="27" customFormat="1" ht="37.5">
      <c r="A23" s="19" t="s">
        <v>35</v>
      </c>
      <c r="B23" s="26" t="s">
        <v>36</v>
      </c>
      <c r="C23" s="25">
        <v>175000</v>
      </c>
      <c r="D23" s="21">
        <v>1637.5</v>
      </c>
      <c r="E23" s="21">
        <v>1637.5</v>
      </c>
      <c r="F23" s="32">
        <f t="shared" si="0"/>
        <v>0.9357142857142857</v>
      </c>
      <c r="G23" s="32">
        <f t="shared" si="1"/>
        <v>100</v>
      </c>
      <c r="H23" s="51"/>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row>
    <row r="24" spans="1:249" s="27" customFormat="1" ht="225.75" customHeight="1">
      <c r="A24" s="19" t="s">
        <v>37</v>
      </c>
      <c r="B24" s="28" t="s">
        <v>38</v>
      </c>
      <c r="C24" s="25">
        <v>341400</v>
      </c>
      <c r="D24" s="21">
        <v>108566.79</v>
      </c>
      <c r="E24" s="21">
        <v>108566.79</v>
      </c>
      <c r="F24" s="32">
        <f t="shared" si="0"/>
        <v>31.800465729349735</v>
      </c>
      <c r="G24" s="32">
        <f t="shared" si="1"/>
        <v>100</v>
      </c>
      <c r="H24" s="51"/>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row>
    <row r="25" spans="1:249" s="10" customFormat="1" ht="57" customHeight="1">
      <c r="A25" s="29" t="s">
        <v>39</v>
      </c>
      <c r="B25" s="30" t="s">
        <v>40</v>
      </c>
      <c r="C25" s="21">
        <v>1100</v>
      </c>
      <c r="D25" s="31">
        <v>0</v>
      </c>
      <c r="E25" s="31">
        <v>0</v>
      </c>
      <c r="F25" s="32">
        <f t="shared" si="0"/>
        <v>0</v>
      </c>
      <c r="G25" s="32">
        <v>0</v>
      </c>
      <c r="H25" s="51"/>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row>
    <row r="26" spans="1:249" s="10" customFormat="1" ht="57" customHeight="1">
      <c r="A26" s="19" t="s">
        <v>41</v>
      </c>
      <c r="B26" s="26" t="s">
        <v>42</v>
      </c>
      <c r="C26" s="21">
        <v>1000</v>
      </c>
      <c r="D26" s="21">
        <v>0</v>
      </c>
      <c r="E26" s="21">
        <v>0</v>
      </c>
      <c r="F26" s="32">
        <f t="shared" si="0"/>
        <v>0</v>
      </c>
      <c r="G26" s="32">
        <v>0</v>
      </c>
      <c r="H26" s="51"/>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row>
    <row r="27" spans="1:249" s="10" customFormat="1" ht="38.25" customHeight="1">
      <c r="A27" s="23" t="s">
        <v>43</v>
      </c>
      <c r="B27" s="24" t="s">
        <v>44</v>
      </c>
      <c r="C27" s="25">
        <v>833500</v>
      </c>
      <c r="D27" s="25">
        <v>317545.61</v>
      </c>
      <c r="E27" s="25">
        <v>317545.61</v>
      </c>
      <c r="F27" s="32">
        <f t="shared" si="0"/>
        <v>38.09785362927414</v>
      </c>
      <c r="G27" s="32">
        <f t="shared" si="1"/>
        <v>100</v>
      </c>
      <c r="H27" s="51"/>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row>
    <row r="28" spans="1:249" s="10" customFormat="1" ht="41.25" customHeight="1">
      <c r="A28" s="19" t="s">
        <v>45</v>
      </c>
      <c r="B28" s="26" t="s">
        <v>46</v>
      </c>
      <c r="C28" s="21">
        <v>457000</v>
      </c>
      <c r="D28" s="21">
        <v>0</v>
      </c>
      <c r="E28" s="21">
        <v>0</v>
      </c>
      <c r="F28" s="32">
        <f t="shared" si="0"/>
        <v>0</v>
      </c>
      <c r="G28" s="32">
        <v>0</v>
      </c>
      <c r="H28" s="51"/>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row>
    <row r="29" spans="1:249" s="10" customFormat="1" ht="20.25" customHeight="1">
      <c r="A29" s="23" t="s">
        <v>47</v>
      </c>
      <c r="B29" s="24" t="s">
        <v>48</v>
      </c>
      <c r="C29" s="25">
        <v>21000</v>
      </c>
      <c r="D29" s="25">
        <v>6036</v>
      </c>
      <c r="E29" s="25">
        <v>2700.56</v>
      </c>
      <c r="F29" s="32">
        <f t="shared" si="0"/>
        <v>12.859809523809524</v>
      </c>
      <c r="G29" s="32">
        <f t="shared" si="1"/>
        <v>44.74088800530152</v>
      </c>
      <c r="H29" s="51"/>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row>
    <row r="30" spans="1:249" s="10" customFormat="1" ht="103.5" customHeight="1">
      <c r="A30" s="19" t="s">
        <v>49</v>
      </c>
      <c r="B30" s="28" t="s">
        <v>50</v>
      </c>
      <c r="C30" s="21">
        <v>598200</v>
      </c>
      <c r="D30" s="21">
        <v>268958.68</v>
      </c>
      <c r="E30" s="21">
        <v>268958.68</v>
      </c>
      <c r="F30" s="32">
        <f t="shared" si="0"/>
        <v>44.961330658642595</v>
      </c>
      <c r="G30" s="32">
        <f t="shared" si="1"/>
        <v>100</v>
      </c>
      <c r="H30" s="78">
        <v>4</v>
      </c>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row>
    <row r="31" spans="1:249" s="10" customFormat="1" ht="90" customHeight="1">
      <c r="A31" s="19" t="s">
        <v>51</v>
      </c>
      <c r="B31" s="28" t="s">
        <v>52</v>
      </c>
      <c r="C31" s="21">
        <v>61000</v>
      </c>
      <c r="D31" s="21">
        <v>0</v>
      </c>
      <c r="E31" s="21">
        <v>0</v>
      </c>
      <c r="F31" s="32">
        <f t="shared" si="0"/>
        <v>0</v>
      </c>
      <c r="G31" s="32">
        <v>0</v>
      </c>
      <c r="H31" s="51"/>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row>
    <row r="32" spans="1:249" s="10" customFormat="1" ht="38.25" customHeight="1">
      <c r="A32" s="29" t="s">
        <v>53</v>
      </c>
      <c r="B32" s="33" t="s">
        <v>54</v>
      </c>
      <c r="C32" s="31">
        <v>318700</v>
      </c>
      <c r="D32" s="31">
        <v>79800</v>
      </c>
      <c r="E32" s="31">
        <v>79800</v>
      </c>
      <c r="F32" s="32">
        <f t="shared" si="0"/>
        <v>25.0392218387198</v>
      </c>
      <c r="G32" s="32">
        <f t="shared" si="1"/>
        <v>100</v>
      </c>
      <c r="H32" s="51"/>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row>
    <row r="33" spans="1:249" s="10" customFormat="1" ht="24.75" customHeight="1">
      <c r="A33" s="29" t="s">
        <v>55</v>
      </c>
      <c r="B33" s="33" t="s">
        <v>56</v>
      </c>
      <c r="C33" s="31">
        <v>170000</v>
      </c>
      <c r="D33" s="31">
        <v>45000</v>
      </c>
      <c r="E33" s="31">
        <v>44690.44</v>
      </c>
      <c r="F33" s="32">
        <f t="shared" si="0"/>
        <v>26.28849411764706</v>
      </c>
      <c r="G33" s="32">
        <f t="shared" si="1"/>
        <v>99.3120888888889</v>
      </c>
      <c r="H33" s="51"/>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row>
    <row r="34" spans="1:249" s="10" customFormat="1" ht="24.75" customHeight="1">
      <c r="A34" s="29" t="s">
        <v>57</v>
      </c>
      <c r="B34" s="33" t="s">
        <v>58</v>
      </c>
      <c r="C34" s="31">
        <v>325000</v>
      </c>
      <c r="D34" s="31">
        <v>105614.89</v>
      </c>
      <c r="E34" s="31">
        <v>105614.89</v>
      </c>
      <c r="F34" s="32">
        <f t="shared" si="0"/>
        <v>32.496889230769234</v>
      </c>
      <c r="G34" s="32">
        <f t="shared" si="1"/>
        <v>100</v>
      </c>
      <c r="H34" s="51"/>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row>
    <row r="35" spans="1:249" s="10" customFormat="1" ht="24.75" customHeight="1">
      <c r="A35" s="34" t="s">
        <v>59</v>
      </c>
      <c r="B35" s="33" t="s">
        <v>60</v>
      </c>
      <c r="C35" s="31">
        <v>40600</v>
      </c>
      <c r="D35" s="31">
        <v>0</v>
      </c>
      <c r="E35" s="31">
        <v>0</v>
      </c>
      <c r="F35" s="32">
        <f t="shared" si="0"/>
        <v>0</v>
      </c>
      <c r="G35" s="32">
        <v>0</v>
      </c>
      <c r="H35" s="51"/>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row>
    <row r="36" spans="1:249" s="10" customFormat="1" ht="24.75" customHeight="1">
      <c r="A36" s="29" t="s">
        <v>61</v>
      </c>
      <c r="B36" s="30" t="s">
        <v>62</v>
      </c>
      <c r="C36" s="31">
        <v>355000</v>
      </c>
      <c r="D36" s="31">
        <v>83950.93</v>
      </c>
      <c r="E36" s="31">
        <v>83822.05</v>
      </c>
      <c r="F36" s="32">
        <f t="shared" si="0"/>
        <v>23.611845070422536</v>
      </c>
      <c r="G36" s="32">
        <f t="shared" si="1"/>
        <v>99.84648174832608</v>
      </c>
      <c r="H36" s="51"/>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row>
    <row r="37" spans="1:249" s="10" customFormat="1" ht="24.75" customHeight="1">
      <c r="A37" s="29" t="s">
        <v>63</v>
      </c>
      <c r="B37" s="30" t="s">
        <v>64</v>
      </c>
      <c r="C37" s="31">
        <v>6946000</v>
      </c>
      <c r="D37" s="31">
        <v>1574571.43</v>
      </c>
      <c r="E37" s="31">
        <v>1573392.74</v>
      </c>
      <c r="F37" s="32">
        <f t="shared" si="0"/>
        <v>22.651781456953643</v>
      </c>
      <c r="G37" s="32">
        <f t="shared" si="1"/>
        <v>99.92514217027296</v>
      </c>
      <c r="H37" s="51"/>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row>
    <row r="38" spans="1:249" s="10" customFormat="1" ht="24.75" customHeight="1">
      <c r="A38" s="29" t="s">
        <v>65</v>
      </c>
      <c r="B38" s="30" t="s">
        <v>66</v>
      </c>
      <c r="C38" s="31">
        <v>14396000</v>
      </c>
      <c r="D38" s="31">
        <v>3585708.57</v>
      </c>
      <c r="E38" s="31">
        <v>3580052.21</v>
      </c>
      <c r="F38" s="32">
        <f t="shared" si="0"/>
        <v>24.86838156432342</v>
      </c>
      <c r="G38" s="32">
        <f t="shared" si="1"/>
        <v>99.8422526569135</v>
      </c>
      <c r="H38" s="51"/>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row>
    <row r="39" spans="1:249" s="10" customFormat="1" ht="24.75" customHeight="1">
      <c r="A39" s="29" t="s">
        <v>67</v>
      </c>
      <c r="B39" s="30" t="s">
        <v>68</v>
      </c>
      <c r="C39" s="31">
        <v>2068900</v>
      </c>
      <c r="D39" s="31">
        <v>517760.96</v>
      </c>
      <c r="E39" s="31">
        <v>515742.3</v>
      </c>
      <c r="F39" s="32">
        <f t="shared" si="0"/>
        <v>24.92833389724008</v>
      </c>
      <c r="G39" s="32">
        <f t="shared" si="1"/>
        <v>99.6101173792632</v>
      </c>
      <c r="H39" s="51"/>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row>
    <row r="40" spans="1:249" s="10" customFormat="1" ht="24.75" customHeight="1">
      <c r="A40" s="29" t="s">
        <v>69</v>
      </c>
      <c r="B40" s="30" t="s">
        <v>70</v>
      </c>
      <c r="C40" s="31">
        <v>3075000</v>
      </c>
      <c r="D40" s="31">
        <v>777499.97</v>
      </c>
      <c r="E40" s="31">
        <v>777497.27</v>
      </c>
      <c r="F40" s="32">
        <f t="shared" si="0"/>
        <v>25.284464065040652</v>
      </c>
      <c r="G40" s="32">
        <f t="shared" si="1"/>
        <v>99.99965273310558</v>
      </c>
      <c r="H40" s="51"/>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row>
    <row r="41" spans="1:249" s="10" customFormat="1" ht="19.5" customHeight="1">
      <c r="A41" s="29" t="s">
        <v>71</v>
      </c>
      <c r="B41" s="30" t="s">
        <v>72</v>
      </c>
      <c r="C41" s="31">
        <v>547000</v>
      </c>
      <c r="D41" s="31">
        <v>145234.44</v>
      </c>
      <c r="E41" s="31">
        <v>144969.48</v>
      </c>
      <c r="F41" s="32">
        <f t="shared" si="0"/>
        <v>26.502647166361974</v>
      </c>
      <c r="G41" s="32">
        <f t="shared" si="1"/>
        <v>99.8175639331828</v>
      </c>
      <c r="H41" s="51"/>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row>
    <row r="42" spans="1:249" s="10" customFormat="1" ht="19.5" customHeight="1">
      <c r="A42" s="29" t="s">
        <v>73</v>
      </c>
      <c r="B42" s="30" t="s">
        <v>74</v>
      </c>
      <c r="C42" s="31">
        <v>117000</v>
      </c>
      <c r="D42" s="31">
        <v>4461.37</v>
      </c>
      <c r="E42" s="31">
        <v>4461.37</v>
      </c>
      <c r="F42" s="32">
        <f t="shared" si="0"/>
        <v>3.8131367521367516</v>
      </c>
      <c r="G42" s="32">
        <f t="shared" si="1"/>
        <v>100</v>
      </c>
      <c r="H42" s="51"/>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row>
    <row r="43" spans="1:249" s="10" customFormat="1" ht="19.5" customHeight="1">
      <c r="A43" s="29" t="s">
        <v>75</v>
      </c>
      <c r="B43" s="30" t="s">
        <v>76</v>
      </c>
      <c r="C43" s="31">
        <v>1001000</v>
      </c>
      <c r="D43" s="31">
        <v>285500.68</v>
      </c>
      <c r="E43" s="31">
        <v>284915.29</v>
      </c>
      <c r="F43" s="32">
        <f t="shared" si="0"/>
        <v>28.463065934065934</v>
      </c>
      <c r="G43" s="32">
        <f t="shared" si="1"/>
        <v>99.79496020815081</v>
      </c>
      <c r="H43" s="51"/>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row>
    <row r="44" spans="1:249" s="10" customFormat="1" ht="21" customHeight="1">
      <c r="A44" s="29" t="s">
        <v>77</v>
      </c>
      <c r="B44" s="30" t="s">
        <v>78</v>
      </c>
      <c r="C44" s="31">
        <v>2110000</v>
      </c>
      <c r="D44" s="31">
        <v>1376940.67</v>
      </c>
      <c r="E44" s="31">
        <v>1376940.67</v>
      </c>
      <c r="F44" s="32">
        <f t="shared" si="0"/>
        <v>65.25785165876778</v>
      </c>
      <c r="G44" s="32">
        <f t="shared" si="1"/>
        <v>100</v>
      </c>
      <c r="H44" s="51"/>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row>
    <row r="45" spans="1:249" s="10" customFormat="1" ht="36.75" customHeight="1">
      <c r="A45" s="29" t="s">
        <v>79</v>
      </c>
      <c r="B45" s="30" t="s">
        <v>80</v>
      </c>
      <c r="C45" s="31">
        <v>509500</v>
      </c>
      <c r="D45" s="31">
        <v>240000</v>
      </c>
      <c r="E45" s="31">
        <v>4820.45</v>
      </c>
      <c r="F45" s="32">
        <f t="shared" si="0"/>
        <v>0.9461138370951913</v>
      </c>
      <c r="G45" s="32">
        <f t="shared" si="1"/>
        <v>2.0085208333333333</v>
      </c>
      <c r="H45" s="51"/>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row>
    <row r="46" spans="1:249" s="10" customFormat="1" ht="24.75" customHeight="1">
      <c r="A46" s="29" t="s">
        <v>81</v>
      </c>
      <c r="B46" s="30" t="s">
        <v>82</v>
      </c>
      <c r="C46" s="31">
        <v>30000</v>
      </c>
      <c r="D46" s="31">
        <v>9612</v>
      </c>
      <c r="E46" s="31">
        <v>2405.52</v>
      </c>
      <c r="F46" s="32">
        <f t="shared" si="0"/>
        <v>8.0184</v>
      </c>
      <c r="G46" s="32">
        <f t="shared" si="1"/>
        <v>25.02621722846442</v>
      </c>
      <c r="H46" s="51"/>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row>
    <row r="47" spans="1:249" s="10" customFormat="1" ht="24.75" customHeight="1">
      <c r="A47" s="29" t="s">
        <v>83</v>
      </c>
      <c r="B47" s="30" t="s">
        <v>84</v>
      </c>
      <c r="C47" s="31">
        <v>51300</v>
      </c>
      <c r="D47" s="31">
        <v>3700</v>
      </c>
      <c r="E47" s="31">
        <v>3044.02</v>
      </c>
      <c r="F47" s="32">
        <f t="shared" si="0"/>
        <v>5.933762183235867</v>
      </c>
      <c r="G47" s="32">
        <f t="shared" si="1"/>
        <v>82.27081081081081</v>
      </c>
      <c r="H47" s="51"/>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row>
    <row r="48" spans="1:249" s="10" customFormat="1" ht="24.75" customHeight="1">
      <c r="A48" s="29" t="s">
        <v>85</v>
      </c>
      <c r="B48" s="30" t="s">
        <v>86</v>
      </c>
      <c r="C48" s="31">
        <v>20000</v>
      </c>
      <c r="D48" s="31">
        <v>6915</v>
      </c>
      <c r="E48" s="31">
        <v>6880.7</v>
      </c>
      <c r="F48" s="32">
        <f t="shared" si="0"/>
        <v>34.4035</v>
      </c>
      <c r="G48" s="32">
        <f t="shared" si="1"/>
        <v>99.50397686189443</v>
      </c>
      <c r="H48" s="51"/>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row>
    <row r="49" spans="1:249" s="10" customFormat="1" ht="24.75" customHeight="1">
      <c r="A49" s="29" t="s">
        <v>87</v>
      </c>
      <c r="B49" s="30" t="s">
        <v>88</v>
      </c>
      <c r="C49" s="31">
        <v>80000</v>
      </c>
      <c r="D49" s="31">
        <v>70226</v>
      </c>
      <c r="E49" s="31">
        <v>57618.3</v>
      </c>
      <c r="F49" s="32">
        <f t="shared" si="0"/>
        <v>72.02287500000001</v>
      </c>
      <c r="G49" s="32">
        <f t="shared" si="1"/>
        <v>82.04696266340102</v>
      </c>
      <c r="H49" s="51"/>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c r="ID49" s="54"/>
      <c r="IE49" s="54"/>
      <c r="IF49" s="54"/>
      <c r="IG49" s="54"/>
      <c r="IH49" s="54"/>
      <c r="II49" s="54"/>
      <c r="IJ49" s="54"/>
      <c r="IK49" s="54"/>
      <c r="IL49" s="54"/>
      <c r="IM49" s="54"/>
      <c r="IN49" s="54"/>
      <c r="IO49" s="54"/>
    </row>
    <row r="50" spans="1:249" s="10" customFormat="1" ht="24.75" customHeight="1">
      <c r="A50" s="29" t="s">
        <v>89</v>
      </c>
      <c r="B50" s="30" t="s">
        <v>90</v>
      </c>
      <c r="C50" s="31">
        <v>1900</v>
      </c>
      <c r="D50" s="31">
        <v>160</v>
      </c>
      <c r="E50" s="31">
        <v>160</v>
      </c>
      <c r="F50" s="32">
        <f t="shared" si="0"/>
        <v>8.421052631578947</v>
      </c>
      <c r="G50" s="32">
        <f t="shared" si="1"/>
        <v>100</v>
      </c>
      <c r="H50" s="51"/>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c r="IO50" s="54"/>
    </row>
    <row r="51" spans="1:249" s="10" customFormat="1" ht="26.25" customHeight="1">
      <c r="A51" s="29" t="s">
        <v>91</v>
      </c>
      <c r="B51" s="30" t="s">
        <v>92</v>
      </c>
      <c r="C51" s="31">
        <v>6000</v>
      </c>
      <c r="D51" s="31"/>
      <c r="E51" s="31"/>
      <c r="F51" s="32">
        <f t="shared" si="0"/>
        <v>0</v>
      </c>
      <c r="G51" s="32">
        <v>0</v>
      </c>
      <c r="H51" s="51"/>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c r="HL51" s="54"/>
      <c r="HM51" s="54"/>
      <c r="HN51" s="54"/>
      <c r="HO51" s="54"/>
      <c r="HP51" s="54"/>
      <c r="HQ51" s="54"/>
      <c r="HR51" s="54"/>
      <c r="HS51" s="54"/>
      <c r="HT51" s="54"/>
      <c r="HU51" s="54"/>
      <c r="HV51" s="54"/>
      <c r="HW51" s="54"/>
      <c r="HX51" s="54"/>
      <c r="HY51" s="54"/>
      <c r="HZ51" s="54"/>
      <c r="IA51" s="54"/>
      <c r="IB51" s="54"/>
      <c r="IC51" s="54"/>
      <c r="ID51" s="54"/>
      <c r="IE51" s="54"/>
      <c r="IF51" s="54"/>
      <c r="IG51" s="54"/>
      <c r="IH51" s="54"/>
      <c r="II51" s="54"/>
      <c r="IJ51" s="54"/>
      <c r="IK51" s="54"/>
      <c r="IL51" s="54"/>
      <c r="IM51" s="54"/>
      <c r="IN51" s="54"/>
      <c r="IO51" s="54"/>
    </row>
    <row r="52" spans="1:249" s="10" customFormat="1" ht="24.75" customHeight="1">
      <c r="A52" s="29" t="s">
        <v>93</v>
      </c>
      <c r="B52" s="30" t="s">
        <v>94</v>
      </c>
      <c r="C52" s="31">
        <v>1800</v>
      </c>
      <c r="D52" s="31">
        <v>201</v>
      </c>
      <c r="E52" s="31">
        <v>200.09</v>
      </c>
      <c r="F52" s="32">
        <f t="shared" si="0"/>
        <v>11.116111111111111</v>
      </c>
      <c r="G52" s="32">
        <f t="shared" si="1"/>
        <v>99.54726368159204</v>
      </c>
      <c r="H52" s="51"/>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4"/>
      <c r="GS52" s="54"/>
      <c r="GT52" s="54"/>
      <c r="GU52" s="54"/>
      <c r="GV52" s="54"/>
      <c r="GW52" s="54"/>
      <c r="GX52" s="54"/>
      <c r="GY52" s="54"/>
      <c r="GZ52" s="54"/>
      <c r="HA52" s="54"/>
      <c r="HB52" s="54"/>
      <c r="HC52" s="54"/>
      <c r="HD52" s="54"/>
      <c r="HE52" s="54"/>
      <c r="HF52" s="54"/>
      <c r="HG52" s="54"/>
      <c r="HH52" s="54"/>
      <c r="HI52" s="54"/>
      <c r="HJ52" s="54"/>
      <c r="HK52" s="54"/>
      <c r="HL52" s="54"/>
      <c r="HM52" s="54"/>
      <c r="HN52" s="54"/>
      <c r="HO52" s="54"/>
      <c r="HP52" s="54"/>
      <c r="HQ52" s="54"/>
      <c r="HR52" s="54"/>
      <c r="HS52" s="54"/>
      <c r="HT52" s="54"/>
      <c r="HU52" s="54"/>
      <c r="HV52" s="54"/>
      <c r="HW52" s="54"/>
      <c r="HX52" s="54"/>
      <c r="HY52" s="54"/>
      <c r="HZ52" s="54"/>
      <c r="IA52" s="54"/>
      <c r="IB52" s="54"/>
      <c r="IC52" s="54"/>
      <c r="ID52" s="54"/>
      <c r="IE52" s="54"/>
      <c r="IF52" s="54"/>
      <c r="IG52" s="54"/>
      <c r="IH52" s="54"/>
      <c r="II52" s="54"/>
      <c r="IJ52" s="54"/>
      <c r="IK52" s="54"/>
      <c r="IL52" s="54"/>
      <c r="IM52" s="54"/>
      <c r="IN52" s="54"/>
      <c r="IO52" s="54"/>
    </row>
    <row r="53" spans="1:249" s="10" customFormat="1" ht="23.25" customHeight="1">
      <c r="A53" s="29" t="s">
        <v>95</v>
      </c>
      <c r="B53" s="30" t="s">
        <v>96</v>
      </c>
      <c r="C53" s="31">
        <v>5000</v>
      </c>
      <c r="D53" s="31">
        <v>2700</v>
      </c>
      <c r="E53" s="31">
        <v>2700</v>
      </c>
      <c r="F53" s="32">
        <f t="shared" si="0"/>
        <v>54</v>
      </c>
      <c r="G53" s="32">
        <f t="shared" si="1"/>
        <v>100</v>
      </c>
      <c r="H53" s="51"/>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c r="IJ53" s="54"/>
      <c r="IK53" s="54"/>
      <c r="IL53" s="54"/>
      <c r="IM53" s="54"/>
      <c r="IN53" s="54"/>
      <c r="IO53" s="54"/>
    </row>
    <row r="54" spans="1:249" s="10" customFormat="1" ht="20.25" customHeight="1">
      <c r="A54" s="29" t="s">
        <v>97</v>
      </c>
      <c r="B54" s="30" t="s">
        <v>98</v>
      </c>
      <c r="C54" s="31">
        <v>3235000</v>
      </c>
      <c r="D54" s="31">
        <v>811571</v>
      </c>
      <c r="E54" s="31">
        <v>678447.85</v>
      </c>
      <c r="F54" s="32">
        <f t="shared" si="0"/>
        <v>20.97211282843895</v>
      </c>
      <c r="G54" s="32">
        <f t="shared" si="1"/>
        <v>83.59685720657835</v>
      </c>
      <c r="H54" s="51"/>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c r="HL54" s="54"/>
      <c r="HM54" s="54"/>
      <c r="HN54" s="54"/>
      <c r="HO54" s="54"/>
      <c r="HP54" s="54"/>
      <c r="HQ54" s="54"/>
      <c r="HR54" s="54"/>
      <c r="HS54" s="54"/>
      <c r="HT54" s="54"/>
      <c r="HU54" s="54"/>
      <c r="HV54" s="54"/>
      <c r="HW54" s="54"/>
      <c r="HX54" s="54"/>
      <c r="HY54" s="54"/>
      <c r="HZ54" s="54"/>
      <c r="IA54" s="54"/>
      <c r="IB54" s="54"/>
      <c r="IC54" s="54"/>
      <c r="ID54" s="54"/>
      <c r="IE54" s="54"/>
      <c r="IF54" s="54"/>
      <c r="IG54" s="54"/>
      <c r="IH54" s="54"/>
      <c r="II54" s="54"/>
      <c r="IJ54" s="54"/>
      <c r="IK54" s="54"/>
      <c r="IL54" s="54"/>
      <c r="IM54" s="54"/>
      <c r="IN54" s="54"/>
      <c r="IO54" s="54"/>
    </row>
    <row r="55" spans="1:249" s="10" customFormat="1" ht="52.5" customHeight="1">
      <c r="A55" s="29" t="s">
        <v>189</v>
      </c>
      <c r="B55" s="30" t="s">
        <v>190</v>
      </c>
      <c r="C55" s="31">
        <v>154200</v>
      </c>
      <c r="D55" s="31">
        <v>141091</v>
      </c>
      <c r="E55" s="31">
        <v>109890.94</v>
      </c>
      <c r="F55" s="32">
        <f t="shared" si="0"/>
        <v>71.2652010376135</v>
      </c>
      <c r="G55" s="32">
        <f t="shared" si="1"/>
        <v>77.88656966071542</v>
      </c>
      <c r="H55" s="51"/>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c r="GX55" s="54"/>
      <c r="GY55" s="54"/>
      <c r="GZ55" s="54"/>
      <c r="HA55" s="54"/>
      <c r="HB55" s="54"/>
      <c r="HC55" s="54"/>
      <c r="HD55" s="54"/>
      <c r="HE55" s="54"/>
      <c r="HF55" s="54"/>
      <c r="HG55" s="54"/>
      <c r="HH55" s="54"/>
      <c r="HI55" s="54"/>
      <c r="HJ55" s="54"/>
      <c r="HK55" s="54"/>
      <c r="HL55" s="54"/>
      <c r="HM55" s="54"/>
      <c r="HN55" s="54"/>
      <c r="HO55" s="54"/>
      <c r="HP55" s="54"/>
      <c r="HQ55" s="54"/>
      <c r="HR55" s="54"/>
      <c r="HS55" s="54"/>
      <c r="HT55" s="54"/>
      <c r="HU55" s="54"/>
      <c r="HV55" s="54"/>
      <c r="HW55" s="54"/>
      <c r="HX55" s="54"/>
      <c r="HY55" s="54"/>
      <c r="HZ55" s="54"/>
      <c r="IA55" s="54"/>
      <c r="IB55" s="54"/>
      <c r="IC55" s="54"/>
      <c r="ID55" s="54"/>
      <c r="IE55" s="54"/>
      <c r="IF55" s="54"/>
      <c r="IG55" s="54"/>
      <c r="IH55" s="54"/>
      <c r="II55" s="54"/>
      <c r="IJ55" s="54"/>
      <c r="IK55" s="54"/>
      <c r="IL55" s="54"/>
      <c r="IM55" s="54"/>
      <c r="IN55" s="54"/>
      <c r="IO55" s="54"/>
    </row>
    <row r="56" spans="1:249" s="10" customFormat="1" ht="21" customHeight="1">
      <c r="A56" s="29" t="s">
        <v>99</v>
      </c>
      <c r="B56" s="30" t="s">
        <v>100</v>
      </c>
      <c r="C56" s="31">
        <v>55000</v>
      </c>
      <c r="D56" s="31">
        <v>17920</v>
      </c>
      <c r="E56" s="31">
        <v>9424.94</v>
      </c>
      <c r="F56" s="32">
        <f t="shared" si="0"/>
        <v>17.136254545454545</v>
      </c>
      <c r="G56" s="32">
        <f t="shared" si="1"/>
        <v>52.594531249999996</v>
      </c>
      <c r="H56" s="51"/>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c r="GZ56" s="54"/>
      <c r="HA56" s="54"/>
      <c r="HB56" s="54"/>
      <c r="HC56" s="54"/>
      <c r="HD56" s="54"/>
      <c r="HE56" s="54"/>
      <c r="HF56" s="54"/>
      <c r="HG56" s="54"/>
      <c r="HH56" s="54"/>
      <c r="HI56" s="54"/>
      <c r="HJ56" s="54"/>
      <c r="HK56" s="54"/>
      <c r="HL56" s="54"/>
      <c r="HM56" s="54"/>
      <c r="HN56" s="54"/>
      <c r="HO56" s="54"/>
      <c r="HP56" s="54"/>
      <c r="HQ56" s="54"/>
      <c r="HR56" s="54"/>
      <c r="HS56" s="54"/>
      <c r="HT56" s="54"/>
      <c r="HU56" s="54"/>
      <c r="HV56" s="54"/>
      <c r="HW56" s="54"/>
      <c r="HX56" s="54"/>
      <c r="HY56" s="54"/>
      <c r="HZ56" s="54"/>
      <c r="IA56" s="54"/>
      <c r="IB56" s="54"/>
      <c r="IC56" s="54"/>
      <c r="ID56" s="54"/>
      <c r="IE56" s="54"/>
      <c r="IF56" s="54"/>
      <c r="IG56" s="54"/>
      <c r="IH56" s="54"/>
      <c r="II56" s="54"/>
      <c r="IJ56" s="54"/>
      <c r="IK56" s="54"/>
      <c r="IL56" s="54"/>
      <c r="IM56" s="54"/>
      <c r="IN56" s="54"/>
      <c r="IO56" s="54"/>
    </row>
    <row r="57" spans="1:249" s="10" customFormat="1" ht="26.25" customHeight="1">
      <c r="A57" s="19" t="s">
        <v>101</v>
      </c>
      <c r="B57" s="26" t="s">
        <v>102</v>
      </c>
      <c r="C57" s="21">
        <v>5465000</v>
      </c>
      <c r="D57" s="21">
        <v>1400497.65</v>
      </c>
      <c r="E57" s="21">
        <v>1400075.81</v>
      </c>
      <c r="F57" s="32">
        <f t="shared" si="0"/>
        <v>25.61895352241537</v>
      </c>
      <c r="G57" s="32">
        <f t="shared" si="1"/>
        <v>99.96987927826942</v>
      </c>
      <c r="H57" s="51"/>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c r="HL57" s="54"/>
      <c r="HM57" s="54"/>
      <c r="HN57" s="54"/>
      <c r="HO57" s="54"/>
      <c r="HP57" s="54"/>
      <c r="HQ57" s="54"/>
      <c r="HR57" s="54"/>
      <c r="HS57" s="54"/>
      <c r="HT57" s="54"/>
      <c r="HU57" s="54"/>
      <c r="HV57" s="54"/>
      <c r="HW57" s="54"/>
      <c r="HX57" s="54"/>
      <c r="HY57" s="54"/>
      <c r="HZ57" s="54"/>
      <c r="IA57" s="54"/>
      <c r="IB57" s="54"/>
      <c r="IC57" s="54"/>
      <c r="ID57" s="54"/>
      <c r="IE57" s="54"/>
      <c r="IF57" s="54"/>
      <c r="IG57" s="54"/>
      <c r="IH57" s="54"/>
      <c r="II57" s="54"/>
      <c r="IJ57" s="54"/>
      <c r="IK57" s="54"/>
      <c r="IL57" s="54"/>
      <c r="IM57" s="54"/>
      <c r="IN57" s="54"/>
      <c r="IO57" s="54"/>
    </row>
    <row r="58" spans="1:7" ht="21" customHeight="1">
      <c r="A58" s="15" t="s">
        <v>103</v>
      </c>
      <c r="B58" s="35" t="s">
        <v>104</v>
      </c>
      <c r="C58" s="17">
        <f>C59+C60</f>
        <v>81480</v>
      </c>
      <c r="D58" s="17">
        <f>D60</f>
        <v>5000</v>
      </c>
      <c r="E58" s="17">
        <f>E60</f>
        <v>2725.76</v>
      </c>
      <c r="F58" s="14">
        <f t="shared" si="0"/>
        <v>3.3453117329405995</v>
      </c>
      <c r="G58" s="14">
        <f t="shared" si="1"/>
        <v>54.51520000000001</v>
      </c>
    </row>
    <row r="59" spans="1:7" ht="21" customHeight="1">
      <c r="A59" s="19" t="s">
        <v>206</v>
      </c>
      <c r="B59" s="22"/>
      <c r="C59" s="21">
        <v>76480</v>
      </c>
      <c r="D59" s="21"/>
      <c r="E59" s="21"/>
      <c r="F59" s="32">
        <f t="shared" si="0"/>
        <v>0</v>
      </c>
      <c r="G59" s="32">
        <v>0</v>
      </c>
    </row>
    <row r="60" spans="1:7" ht="16.5" customHeight="1">
      <c r="A60" s="19" t="s">
        <v>105</v>
      </c>
      <c r="B60" s="22" t="s">
        <v>106</v>
      </c>
      <c r="C60" s="21">
        <v>5000</v>
      </c>
      <c r="D60" s="21">
        <v>5000</v>
      </c>
      <c r="E60" s="21">
        <v>2725.76</v>
      </c>
      <c r="F60" s="32">
        <f t="shared" si="0"/>
        <v>54.51520000000001</v>
      </c>
      <c r="G60" s="32">
        <f t="shared" si="1"/>
        <v>54.51520000000001</v>
      </c>
    </row>
    <row r="61" spans="1:249" s="10" customFormat="1" ht="18.75" customHeight="1">
      <c r="A61" s="36">
        <v>110000</v>
      </c>
      <c r="B61" s="16" t="s">
        <v>107</v>
      </c>
      <c r="C61" s="17">
        <f>SUM(C62:C67)</f>
        <v>5297135</v>
      </c>
      <c r="D61" s="17">
        <f>SUM(D62:D67)</f>
        <v>1377467</v>
      </c>
      <c r="E61" s="17">
        <f>SUM(E62:E67)</f>
        <v>1053826.8199999998</v>
      </c>
      <c r="F61" s="14">
        <f t="shared" si="0"/>
        <v>19.89427907727479</v>
      </c>
      <c r="G61" s="14">
        <f t="shared" si="1"/>
        <v>76.50468722662683</v>
      </c>
      <c r="H61" s="51"/>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c r="HL61" s="54"/>
      <c r="HM61" s="54"/>
      <c r="HN61" s="54"/>
      <c r="HO61" s="54"/>
      <c r="HP61" s="54"/>
      <c r="HQ61" s="54"/>
      <c r="HR61" s="54"/>
      <c r="HS61" s="54"/>
      <c r="HT61" s="54"/>
      <c r="HU61" s="54"/>
      <c r="HV61" s="54"/>
      <c r="HW61" s="54"/>
      <c r="HX61" s="54"/>
      <c r="HY61" s="54"/>
      <c r="HZ61" s="54"/>
      <c r="IA61" s="54"/>
      <c r="IB61" s="54"/>
      <c r="IC61" s="54"/>
      <c r="ID61" s="54"/>
      <c r="IE61" s="54"/>
      <c r="IF61" s="54"/>
      <c r="IG61" s="54"/>
      <c r="IH61" s="54"/>
      <c r="II61" s="54"/>
      <c r="IJ61" s="54"/>
      <c r="IK61" s="54"/>
      <c r="IL61" s="54"/>
      <c r="IM61" s="54"/>
      <c r="IN61" s="54"/>
      <c r="IO61" s="54"/>
    </row>
    <row r="62" spans="1:249" s="10" customFormat="1" ht="19.5" customHeight="1">
      <c r="A62" s="37">
        <v>110103</v>
      </c>
      <c r="B62" s="20" t="s">
        <v>108</v>
      </c>
      <c r="C62" s="21">
        <v>65000</v>
      </c>
      <c r="D62" s="21">
        <v>10405</v>
      </c>
      <c r="E62" s="21">
        <v>10405</v>
      </c>
      <c r="F62" s="32">
        <f t="shared" si="0"/>
        <v>16.00769230769231</v>
      </c>
      <c r="G62" s="32">
        <f t="shared" si="1"/>
        <v>100</v>
      </c>
      <c r="H62" s="51"/>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c r="HL62" s="54"/>
      <c r="HM62" s="54"/>
      <c r="HN62" s="54"/>
      <c r="HO62" s="54"/>
      <c r="HP62" s="54"/>
      <c r="HQ62" s="54"/>
      <c r="HR62" s="54"/>
      <c r="HS62" s="54"/>
      <c r="HT62" s="54"/>
      <c r="HU62" s="54"/>
      <c r="HV62" s="54"/>
      <c r="HW62" s="54"/>
      <c r="HX62" s="54"/>
      <c r="HY62" s="54"/>
      <c r="HZ62" s="54"/>
      <c r="IA62" s="54"/>
      <c r="IB62" s="54"/>
      <c r="IC62" s="54"/>
      <c r="ID62" s="54"/>
      <c r="IE62" s="54"/>
      <c r="IF62" s="54"/>
      <c r="IG62" s="54"/>
      <c r="IH62" s="54"/>
      <c r="II62" s="54"/>
      <c r="IJ62" s="54"/>
      <c r="IK62" s="54"/>
      <c r="IL62" s="54"/>
      <c r="IM62" s="54"/>
      <c r="IN62" s="54"/>
      <c r="IO62" s="54"/>
    </row>
    <row r="63" spans="1:249" s="10" customFormat="1" ht="21.75" customHeight="1">
      <c r="A63" s="37">
        <v>110201</v>
      </c>
      <c r="B63" s="20" t="s">
        <v>109</v>
      </c>
      <c r="C63" s="21">
        <v>2744090</v>
      </c>
      <c r="D63" s="21">
        <v>706364</v>
      </c>
      <c r="E63" s="21">
        <v>584396.71</v>
      </c>
      <c r="F63" s="32">
        <f t="shared" si="0"/>
        <v>21.296557693078576</v>
      </c>
      <c r="G63" s="32">
        <f t="shared" si="1"/>
        <v>82.73308237679157</v>
      </c>
      <c r="H63" s="51"/>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c r="IB63" s="54"/>
      <c r="IC63" s="54"/>
      <c r="ID63" s="54"/>
      <c r="IE63" s="54"/>
      <c r="IF63" s="54"/>
      <c r="IG63" s="54"/>
      <c r="IH63" s="54"/>
      <c r="II63" s="54"/>
      <c r="IJ63" s="54"/>
      <c r="IK63" s="54"/>
      <c r="IL63" s="54"/>
      <c r="IM63" s="54"/>
      <c r="IN63" s="54"/>
      <c r="IO63" s="54"/>
    </row>
    <row r="64" spans="1:249" s="10" customFormat="1" ht="16.5" customHeight="1">
      <c r="A64" s="37">
        <v>110202</v>
      </c>
      <c r="B64" s="20" t="s">
        <v>110</v>
      </c>
      <c r="C64" s="21">
        <v>12560</v>
      </c>
      <c r="D64" s="21">
        <v>2716</v>
      </c>
      <c r="E64" s="21">
        <v>2202</v>
      </c>
      <c r="F64" s="32">
        <f t="shared" si="0"/>
        <v>17.53184713375796</v>
      </c>
      <c r="G64" s="32">
        <f t="shared" si="1"/>
        <v>81.07511045655376</v>
      </c>
      <c r="H64" s="51"/>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c r="EO64" s="54"/>
      <c r="EP64" s="54"/>
      <c r="EQ64" s="54"/>
      <c r="ER64" s="54"/>
      <c r="ES64" s="54"/>
      <c r="ET64" s="54"/>
      <c r="EU64" s="54"/>
      <c r="EV64" s="54"/>
      <c r="EW64" s="54"/>
      <c r="EX64" s="54"/>
      <c r="EY64" s="54"/>
      <c r="EZ64" s="54"/>
      <c r="FA64" s="54"/>
      <c r="FB64" s="54"/>
      <c r="FC64" s="54"/>
      <c r="FD64" s="54"/>
      <c r="FE64" s="54"/>
      <c r="FF64" s="54"/>
      <c r="FG64" s="54"/>
      <c r="FH64" s="54"/>
      <c r="FI64" s="54"/>
      <c r="FJ64" s="54"/>
      <c r="FK64" s="54"/>
      <c r="FL64" s="54"/>
      <c r="FM64" s="54"/>
      <c r="FN64" s="54"/>
      <c r="FO64" s="54"/>
      <c r="FP64" s="54"/>
      <c r="FQ64" s="54"/>
      <c r="FR64" s="54"/>
      <c r="FS64" s="54"/>
      <c r="FT64" s="54"/>
      <c r="FU64" s="54"/>
      <c r="FV64" s="54"/>
      <c r="FW64" s="54"/>
      <c r="FX64" s="54"/>
      <c r="FY64" s="54"/>
      <c r="FZ64" s="54"/>
      <c r="GA64" s="54"/>
      <c r="GB64" s="54"/>
      <c r="GC64" s="54"/>
      <c r="GD64" s="54"/>
      <c r="GE64" s="54"/>
      <c r="GF64" s="54"/>
      <c r="GG64" s="54"/>
      <c r="GH64" s="54"/>
      <c r="GI64" s="54"/>
      <c r="GJ64" s="54"/>
      <c r="GK64" s="54"/>
      <c r="GL64" s="54"/>
      <c r="GM64" s="54"/>
      <c r="GN64" s="54"/>
      <c r="GO64" s="54"/>
      <c r="GP64" s="54"/>
      <c r="GQ64" s="54"/>
      <c r="GR64" s="54"/>
      <c r="GS64" s="54"/>
      <c r="GT64" s="54"/>
      <c r="GU64" s="54"/>
      <c r="GV64" s="54"/>
      <c r="GW64" s="54"/>
      <c r="GX64" s="54"/>
      <c r="GY64" s="54"/>
      <c r="GZ64" s="54"/>
      <c r="HA64" s="54"/>
      <c r="HB64" s="54"/>
      <c r="HC64" s="54"/>
      <c r="HD64" s="54"/>
      <c r="HE64" s="54"/>
      <c r="HF64" s="54"/>
      <c r="HG64" s="54"/>
      <c r="HH64" s="54"/>
      <c r="HI64" s="54"/>
      <c r="HJ64" s="54"/>
      <c r="HK64" s="54"/>
      <c r="HL64" s="54"/>
      <c r="HM64" s="54"/>
      <c r="HN64" s="54"/>
      <c r="HO64" s="54"/>
      <c r="HP64" s="54"/>
      <c r="HQ64" s="54"/>
      <c r="HR64" s="54"/>
      <c r="HS64" s="54"/>
      <c r="HT64" s="54"/>
      <c r="HU64" s="54"/>
      <c r="HV64" s="54"/>
      <c r="HW64" s="54"/>
      <c r="HX64" s="54"/>
      <c r="HY64" s="54"/>
      <c r="HZ64" s="54"/>
      <c r="IA64" s="54"/>
      <c r="IB64" s="54"/>
      <c r="IC64" s="54"/>
      <c r="ID64" s="54"/>
      <c r="IE64" s="54"/>
      <c r="IF64" s="54"/>
      <c r="IG64" s="54"/>
      <c r="IH64" s="54"/>
      <c r="II64" s="54"/>
      <c r="IJ64" s="54"/>
      <c r="IK64" s="54"/>
      <c r="IL64" s="54"/>
      <c r="IM64" s="54"/>
      <c r="IN64" s="54"/>
      <c r="IO64" s="54"/>
    </row>
    <row r="65" spans="1:249" s="10" customFormat="1" ht="21.75" customHeight="1">
      <c r="A65" s="37">
        <v>110204</v>
      </c>
      <c r="B65" s="20" t="s">
        <v>111</v>
      </c>
      <c r="C65" s="21">
        <v>784905</v>
      </c>
      <c r="D65" s="21">
        <v>228966</v>
      </c>
      <c r="E65" s="21">
        <v>134710.36</v>
      </c>
      <c r="F65" s="32">
        <f t="shared" si="0"/>
        <v>17.162632420484005</v>
      </c>
      <c r="G65" s="32">
        <f t="shared" si="1"/>
        <v>58.83421992784954</v>
      </c>
      <c r="H65" s="51"/>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c r="HL65" s="54"/>
      <c r="HM65" s="54"/>
      <c r="HN65" s="54"/>
      <c r="HO65" s="54"/>
      <c r="HP65" s="54"/>
      <c r="HQ65" s="54"/>
      <c r="HR65" s="54"/>
      <c r="HS65" s="54"/>
      <c r="HT65" s="54"/>
      <c r="HU65" s="54"/>
      <c r="HV65" s="54"/>
      <c r="HW65" s="54"/>
      <c r="HX65" s="54"/>
      <c r="HY65" s="54"/>
      <c r="HZ65" s="54"/>
      <c r="IA65" s="54"/>
      <c r="IB65" s="54"/>
      <c r="IC65" s="54"/>
      <c r="ID65" s="54"/>
      <c r="IE65" s="54"/>
      <c r="IF65" s="54"/>
      <c r="IG65" s="54"/>
      <c r="IH65" s="54"/>
      <c r="II65" s="54"/>
      <c r="IJ65" s="54"/>
      <c r="IK65" s="54"/>
      <c r="IL65" s="54"/>
      <c r="IM65" s="54"/>
      <c r="IN65" s="54"/>
      <c r="IO65" s="54"/>
    </row>
    <row r="66" spans="1:249" s="10" customFormat="1" ht="21.75" customHeight="1">
      <c r="A66" s="37">
        <v>110205</v>
      </c>
      <c r="B66" s="20" t="s">
        <v>112</v>
      </c>
      <c r="C66" s="21">
        <v>1448040</v>
      </c>
      <c r="D66" s="21">
        <v>369906</v>
      </c>
      <c r="E66" s="21">
        <v>277310.35</v>
      </c>
      <c r="F66" s="32">
        <f t="shared" si="0"/>
        <v>19.150738239275157</v>
      </c>
      <c r="G66" s="32">
        <f t="shared" si="1"/>
        <v>74.96778911399112</v>
      </c>
      <c r="H66" s="51"/>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54"/>
      <c r="HN66" s="54"/>
      <c r="HO66" s="54"/>
      <c r="HP66" s="54"/>
      <c r="HQ66" s="54"/>
      <c r="HR66" s="54"/>
      <c r="HS66" s="54"/>
      <c r="HT66" s="54"/>
      <c r="HU66" s="54"/>
      <c r="HV66" s="54"/>
      <c r="HW66" s="54"/>
      <c r="HX66" s="54"/>
      <c r="HY66" s="54"/>
      <c r="HZ66" s="54"/>
      <c r="IA66" s="54"/>
      <c r="IB66" s="54"/>
      <c r="IC66" s="54"/>
      <c r="ID66" s="54"/>
      <c r="IE66" s="54"/>
      <c r="IF66" s="54"/>
      <c r="IG66" s="54"/>
      <c r="IH66" s="54"/>
      <c r="II66" s="54"/>
      <c r="IJ66" s="54"/>
      <c r="IK66" s="54"/>
      <c r="IL66" s="54"/>
      <c r="IM66" s="54"/>
      <c r="IN66" s="54"/>
      <c r="IO66" s="54"/>
    </row>
    <row r="67" spans="1:249" s="10" customFormat="1" ht="21.75" customHeight="1">
      <c r="A67" s="37">
        <v>110502</v>
      </c>
      <c r="B67" s="20" t="s">
        <v>113</v>
      </c>
      <c r="C67" s="21">
        <v>242540</v>
      </c>
      <c r="D67" s="21">
        <v>59110</v>
      </c>
      <c r="E67" s="21">
        <v>44802.4</v>
      </c>
      <c r="F67" s="32">
        <f t="shared" si="0"/>
        <v>18.472169539045108</v>
      </c>
      <c r="G67" s="32">
        <f t="shared" si="1"/>
        <v>75.79495855185247</v>
      </c>
      <c r="H67" s="51"/>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4"/>
      <c r="GS67" s="54"/>
      <c r="GT67" s="54"/>
      <c r="GU67" s="54"/>
      <c r="GV67" s="54"/>
      <c r="GW67" s="54"/>
      <c r="GX67" s="54"/>
      <c r="GY67" s="54"/>
      <c r="GZ67" s="54"/>
      <c r="HA67" s="54"/>
      <c r="HB67" s="54"/>
      <c r="HC67" s="54"/>
      <c r="HD67" s="54"/>
      <c r="HE67" s="54"/>
      <c r="HF67" s="54"/>
      <c r="HG67" s="54"/>
      <c r="HH67" s="54"/>
      <c r="HI67" s="54"/>
      <c r="HJ67" s="54"/>
      <c r="HK67" s="54"/>
      <c r="HL67" s="54"/>
      <c r="HM67" s="54"/>
      <c r="HN67" s="54"/>
      <c r="HO67" s="54"/>
      <c r="HP67" s="54"/>
      <c r="HQ67" s="54"/>
      <c r="HR67" s="54"/>
      <c r="HS67" s="54"/>
      <c r="HT67" s="54"/>
      <c r="HU67" s="54"/>
      <c r="HV67" s="54"/>
      <c r="HW67" s="54"/>
      <c r="HX67" s="54"/>
      <c r="HY67" s="54"/>
      <c r="HZ67" s="54"/>
      <c r="IA67" s="54"/>
      <c r="IB67" s="54"/>
      <c r="IC67" s="54"/>
      <c r="ID67" s="54"/>
      <c r="IE67" s="54"/>
      <c r="IF67" s="54"/>
      <c r="IG67" s="54"/>
      <c r="IH67" s="54"/>
      <c r="II67" s="54"/>
      <c r="IJ67" s="54"/>
      <c r="IK67" s="54"/>
      <c r="IL67" s="54"/>
      <c r="IM67" s="54"/>
      <c r="IN67" s="54"/>
      <c r="IO67" s="54"/>
    </row>
    <row r="68" spans="1:249" s="10" customFormat="1" ht="18.75" customHeight="1">
      <c r="A68" s="36">
        <v>120000</v>
      </c>
      <c r="B68" s="16" t="s">
        <v>114</v>
      </c>
      <c r="C68" s="17">
        <f>SUM(C69:C70)</f>
        <v>105000</v>
      </c>
      <c r="D68" s="17">
        <f>SUM(D69:D70)</f>
        <v>47986</v>
      </c>
      <c r="E68" s="17">
        <f>SUM(E69:E70)</f>
        <v>22965.44</v>
      </c>
      <c r="F68" s="14">
        <f t="shared" si="0"/>
        <v>21.871847619047617</v>
      </c>
      <c r="G68" s="14">
        <f t="shared" si="1"/>
        <v>47.85862543241778</v>
      </c>
      <c r="H68" s="51"/>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c r="GG68" s="54"/>
      <c r="GH68" s="54"/>
      <c r="GI68" s="54"/>
      <c r="GJ68" s="54"/>
      <c r="GK68" s="54"/>
      <c r="GL68" s="54"/>
      <c r="GM68" s="54"/>
      <c r="GN68" s="54"/>
      <c r="GO68" s="54"/>
      <c r="GP68" s="54"/>
      <c r="GQ68" s="54"/>
      <c r="GR68" s="54"/>
      <c r="GS68" s="54"/>
      <c r="GT68" s="54"/>
      <c r="GU68" s="54"/>
      <c r="GV68" s="54"/>
      <c r="GW68" s="54"/>
      <c r="GX68" s="54"/>
      <c r="GY68" s="54"/>
      <c r="GZ68" s="54"/>
      <c r="HA68" s="54"/>
      <c r="HB68" s="54"/>
      <c r="HC68" s="54"/>
      <c r="HD68" s="54"/>
      <c r="HE68" s="54"/>
      <c r="HF68" s="54"/>
      <c r="HG68" s="54"/>
      <c r="HH68" s="54"/>
      <c r="HI68" s="54"/>
      <c r="HJ68" s="54"/>
      <c r="HK68" s="54"/>
      <c r="HL68" s="54"/>
      <c r="HM68" s="54"/>
      <c r="HN68" s="54"/>
      <c r="HO68" s="54"/>
      <c r="HP68" s="54"/>
      <c r="HQ68" s="54"/>
      <c r="HR68" s="54"/>
      <c r="HS68" s="54"/>
      <c r="HT68" s="54"/>
      <c r="HU68" s="54"/>
      <c r="HV68" s="54"/>
      <c r="HW68" s="54"/>
      <c r="HX68" s="54"/>
      <c r="HY68" s="54"/>
      <c r="HZ68" s="54"/>
      <c r="IA68" s="54"/>
      <c r="IB68" s="54"/>
      <c r="IC68" s="54"/>
      <c r="ID68" s="54"/>
      <c r="IE68" s="54"/>
      <c r="IF68" s="54"/>
      <c r="IG68" s="54"/>
      <c r="IH68" s="54"/>
      <c r="II68" s="54"/>
      <c r="IJ68" s="54"/>
      <c r="IK68" s="54"/>
      <c r="IL68" s="54"/>
      <c r="IM68" s="54"/>
      <c r="IN68" s="54"/>
      <c r="IO68" s="54"/>
    </row>
    <row r="69" spans="1:249" s="10" customFormat="1" ht="20.25" customHeight="1">
      <c r="A69" s="37">
        <v>120201</v>
      </c>
      <c r="B69" s="20" t="s">
        <v>115</v>
      </c>
      <c r="C69" s="21">
        <v>100000</v>
      </c>
      <c r="D69" s="21">
        <v>47986</v>
      </c>
      <c r="E69" s="21">
        <v>22965.44</v>
      </c>
      <c r="F69" s="32">
        <f aca="true" t="shared" si="2" ref="F69:F115">SUM(E69/C69*100)</f>
        <v>22.965439999999997</v>
      </c>
      <c r="G69" s="32">
        <f aca="true" t="shared" si="3" ref="G69:G115">SUM(E69/D69*100)</f>
        <v>47.85862543241778</v>
      </c>
      <c r="H69" s="51"/>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c r="IJ69" s="54"/>
      <c r="IK69" s="54"/>
      <c r="IL69" s="54"/>
      <c r="IM69" s="54"/>
      <c r="IN69" s="54"/>
      <c r="IO69" s="54"/>
    </row>
    <row r="70" spans="1:249" s="10" customFormat="1" ht="18.75" customHeight="1">
      <c r="A70" s="37">
        <v>120300</v>
      </c>
      <c r="B70" s="20" t="s">
        <v>116</v>
      </c>
      <c r="C70" s="21">
        <v>5000</v>
      </c>
      <c r="D70" s="21">
        <v>0</v>
      </c>
      <c r="E70" s="21">
        <v>0</v>
      </c>
      <c r="F70" s="32">
        <f t="shared" si="2"/>
        <v>0</v>
      </c>
      <c r="G70" s="32">
        <v>0</v>
      </c>
      <c r="H70" s="51"/>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c r="HL70" s="54"/>
      <c r="HM70" s="54"/>
      <c r="HN70" s="54"/>
      <c r="HO70" s="54"/>
      <c r="HP70" s="54"/>
      <c r="HQ70" s="54"/>
      <c r="HR70" s="54"/>
      <c r="HS70" s="54"/>
      <c r="HT70" s="54"/>
      <c r="HU70" s="54"/>
      <c r="HV70" s="54"/>
      <c r="HW70" s="54"/>
      <c r="HX70" s="54"/>
      <c r="HY70" s="54"/>
      <c r="HZ70" s="54"/>
      <c r="IA70" s="54"/>
      <c r="IB70" s="54"/>
      <c r="IC70" s="54"/>
      <c r="ID70" s="54"/>
      <c r="IE70" s="54"/>
      <c r="IF70" s="54"/>
      <c r="IG70" s="54"/>
      <c r="IH70" s="54"/>
      <c r="II70" s="54"/>
      <c r="IJ70" s="54"/>
      <c r="IK70" s="54"/>
      <c r="IL70" s="54"/>
      <c r="IM70" s="54"/>
      <c r="IN70" s="54"/>
      <c r="IO70" s="54"/>
    </row>
    <row r="71" spans="1:249" s="10" customFormat="1" ht="21" customHeight="1">
      <c r="A71" s="36">
        <v>130000</v>
      </c>
      <c r="B71" s="16" t="s">
        <v>117</v>
      </c>
      <c r="C71" s="17">
        <f>SUM(C72:C74)</f>
        <v>600000</v>
      </c>
      <c r="D71" s="17">
        <f>SUM(D72:D74)</f>
        <v>137435</v>
      </c>
      <c r="E71" s="17">
        <f>SUM(E72:E74)</f>
        <v>109828.09</v>
      </c>
      <c r="F71" s="14">
        <f t="shared" si="2"/>
        <v>18.304681666666667</v>
      </c>
      <c r="G71" s="14">
        <f t="shared" si="3"/>
        <v>79.91275148251901</v>
      </c>
      <c r="H71" s="51"/>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c r="IN71" s="54"/>
      <c r="IO71" s="54"/>
    </row>
    <row r="72" spans="1:7" ht="20.25" customHeight="1">
      <c r="A72" s="37">
        <v>130102</v>
      </c>
      <c r="B72" s="20" t="s">
        <v>118</v>
      </c>
      <c r="C72" s="21">
        <v>27000</v>
      </c>
      <c r="D72" s="21">
        <v>7259</v>
      </c>
      <c r="E72" s="21">
        <v>6907.37</v>
      </c>
      <c r="F72" s="32">
        <f t="shared" si="2"/>
        <v>25.58285185185185</v>
      </c>
      <c r="G72" s="32">
        <f t="shared" si="3"/>
        <v>95.1559443449511</v>
      </c>
    </row>
    <row r="73" spans="1:7" ht="20.25" customHeight="1">
      <c r="A73" s="37">
        <v>130203</v>
      </c>
      <c r="B73" s="20" t="s">
        <v>119</v>
      </c>
      <c r="C73" s="21">
        <v>490500</v>
      </c>
      <c r="D73" s="21">
        <v>111776</v>
      </c>
      <c r="E73" s="21">
        <v>88132.26</v>
      </c>
      <c r="F73" s="32">
        <f t="shared" si="2"/>
        <v>17.967840978593273</v>
      </c>
      <c r="G73" s="32">
        <f t="shared" si="3"/>
        <v>78.84721228170626</v>
      </c>
    </row>
    <row r="74" spans="1:8" ht="23.25" customHeight="1">
      <c r="A74" s="37">
        <v>130204</v>
      </c>
      <c r="B74" s="20" t="s">
        <v>120</v>
      </c>
      <c r="C74" s="21">
        <v>82500</v>
      </c>
      <c r="D74" s="21">
        <v>18400</v>
      </c>
      <c r="E74" s="21">
        <v>14788.46</v>
      </c>
      <c r="F74" s="32">
        <f t="shared" si="2"/>
        <v>17.925406060606058</v>
      </c>
      <c r="G74" s="32">
        <f t="shared" si="3"/>
        <v>80.3720652173913</v>
      </c>
      <c r="H74" s="51">
        <v>5</v>
      </c>
    </row>
    <row r="75" spans="1:7" ht="16.5" customHeight="1">
      <c r="A75" s="36">
        <v>170000</v>
      </c>
      <c r="B75" s="16" t="s">
        <v>121</v>
      </c>
      <c r="C75" s="17">
        <f>C76</f>
        <v>906100</v>
      </c>
      <c r="D75" s="17">
        <f>SUM(D76)</f>
        <v>254726.5</v>
      </c>
      <c r="E75" s="17">
        <f>SUM(E76)</f>
        <v>111976.5</v>
      </c>
      <c r="F75" s="14">
        <f t="shared" si="2"/>
        <v>12.358073060368612</v>
      </c>
      <c r="G75" s="14">
        <f t="shared" si="3"/>
        <v>43.95950166158605</v>
      </c>
    </row>
    <row r="76" spans="1:7" ht="39" customHeight="1">
      <c r="A76" s="37">
        <v>170102</v>
      </c>
      <c r="B76" s="20" t="s">
        <v>122</v>
      </c>
      <c r="C76" s="21">
        <v>906100</v>
      </c>
      <c r="D76" s="21">
        <v>254726.5</v>
      </c>
      <c r="E76" s="21">
        <v>111976.5</v>
      </c>
      <c r="F76" s="32">
        <f t="shared" si="2"/>
        <v>12.358073060368612</v>
      </c>
      <c r="G76" s="32">
        <f t="shared" si="3"/>
        <v>43.95950166158605</v>
      </c>
    </row>
    <row r="77" spans="1:249" s="10" customFormat="1" ht="23.25" customHeight="1">
      <c r="A77" s="36">
        <v>210000</v>
      </c>
      <c r="B77" s="16" t="s">
        <v>123</v>
      </c>
      <c r="C77" s="17">
        <f>SUM(C78:C78)</f>
        <v>50000</v>
      </c>
      <c r="D77" s="17">
        <f>SUM(D78:D78)</f>
        <v>25000</v>
      </c>
      <c r="E77" s="17">
        <f>SUM(E78:E78)</f>
        <v>23965</v>
      </c>
      <c r="F77" s="14">
        <f t="shared" si="2"/>
        <v>47.93</v>
      </c>
      <c r="G77" s="14">
        <f t="shared" si="3"/>
        <v>95.86</v>
      </c>
      <c r="H77" s="51"/>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4"/>
      <c r="HH77" s="54"/>
      <c r="HI77" s="54"/>
      <c r="HJ77" s="54"/>
      <c r="HK77" s="54"/>
      <c r="HL77" s="54"/>
      <c r="HM77" s="54"/>
      <c r="HN77" s="54"/>
      <c r="HO77" s="54"/>
      <c r="HP77" s="54"/>
      <c r="HQ77" s="54"/>
      <c r="HR77" s="54"/>
      <c r="HS77" s="54"/>
      <c r="HT77" s="54"/>
      <c r="HU77" s="54"/>
      <c r="HV77" s="54"/>
      <c r="HW77" s="54"/>
      <c r="HX77" s="54"/>
      <c r="HY77" s="54"/>
      <c r="HZ77" s="54"/>
      <c r="IA77" s="54"/>
      <c r="IB77" s="54"/>
      <c r="IC77" s="54"/>
      <c r="ID77" s="54"/>
      <c r="IE77" s="54"/>
      <c r="IF77" s="54"/>
      <c r="IG77" s="54"/>
      <c r="IH77" s="54"/>
      <c r="II77" s="54"/>
      <c r="IJ77" s="54"/>
      <c r="IK77" s="54"/>
      <c r="IL77" s="54"/>
      <c r="IM77" s="54"/>
      <c r="IN77" s="54"/>
      <c r="IO77" s="54"/>
    </row>
    <row r="78" spans="1:249" s="10" customFormat="1" ht="24.75" customHeight="1">
      <c r="A78" s="37">
        <v>210105</v>
      </c>
      <c r="B78" s="20" t="s">
        <v>124</v>
      </c>
      <c r="C78" s="21">
        <v>50000</v>
      </c>
      <c r="D78" s="21">
        <v>25000</v>
      </c>
      <c r="E78" s="21">
        <v>23965</v>
      </c>
      <c r="F78" s="32">
        <f t="shared" si="2"/>
        <v>47.93</v>
      </c>
      <c r="G78" s="32">
        <f t="shared" si="3"/>
        <v>95.86</v>
      </c>
      <c r="H78" s="51"/>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c r="IB78" s="54"/>
      <c r="IC78" s="54"/>
      <c r="ID78" s="54"/>
      <c r="IE78" s="54"/>
      <c r="IF78" s="54"/>
      <c r="IG78" s="54"/>
      <c r="IH78" s="54"/>
      <c r="II78" s="54"/>
      <c r="IJ78" s="54"/>
      <c r="IK78" s="54"/>
      <c r="IL78" s="54"/>
      <c r="IM78" s="54"/>
      <c r="IN78" s="54"/>
      <c r="IO78" s="54"/>
    </row>
    <row r="79" spans="1:249" s="10" customFormat="1" ht="17.25">
      <c r="A79" s="36">
        <v>250000</v>
      </c>
      <c r="B79" s="16" t="s">
        <v>125</v>
      </c>
      <c r="C79" s="17">
        <f>C80+C81</f>
        <v>105000</v>
      </c>
      <c r="D79" s="17">
        <f>D80+D81</f>
        <v>38184</v>
      </c>
      <c r="E79" s="17">
        <f>E80+E81</f>
        <v>15950.54</v>
      </c>
      <c r="F79" s="14">
        <f t="shared" si="2"/>
        <v>15.190990476190477</v>
      </c>
      <c r="G79" s="14">
        <f t="shared" si="3"/>
        <v>41.77283679027865</v>
      </c>
      <c r="H79" s="51"/>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c r="GG79" s="54"/>
      <c r="GH79" s="54"/>
      <c r="GI79" s="54"/>
      <c r="GJ79" s="54"/>
      <c r="GK79" s="54"/>
      <c r="GL79" s="54"/>
      <c r="GM79" s="54"/>
      <c r="GN79" s="54"/>
      <c r="GO79" s="54"/>
      <c r="GP79" s="54"/>
      <c r="GQ79" s="54"/>
      <c r="GR79" s="54"/>
      <c r="GS79" s="54"/>
      <c r="GT79" s="54"/>
      <c r="GU79" s="54"/>
      <c r="GV79" s="54"/>
      <c r="GW79" s="54"/>
      <c r="GX79" s="54"/>
      <c r="GY79" s="54"/>
      <c r="GZ79" s="54"/>
      <c r="HA79" s="54"/>
      <c r="HB79" s="54"/>
      <c r="HC79" s="54"/>
      <c r="HD79" s="54"/>
      <c r="HE79" s="54"/>
      <c r="HF79" s="54"/>
      <c r="HG79" s="54"/>
      <c r="HH79" s="54"/>
      <c r="HI79" s="54"/>
      <c r="HJ79" s="54"/>
      <c r="HK79" s="54"/>
      <c r="HL79" s="54"/>
      <c r="HM79" s="54"/>
      <c r="HN79" s="54"/>
      <c r="HO79" s="54"/>
      <c r="HP79" s="54"/>
      <c r="HQ79" s="54"/>
      <c r="HR79" s="54"/>
      <c r="HS79" s="54"/>
      <c r="HT79" s="54"/>
      <c r="HU79" s="54"/>
      <c r="HV79" s="54"/>
      <c r="HW79" s="54"/>
      <c r="HX79" s="54"/>
      <c r="HY79" s="54"/>
      <c r="HZ79" s="54"/>
      <c r="IA79" s="54"/>
      <c r="IB79" s="54"/>
      <c r="IC79" s="54"/>
      <c r="ID79" s="54"/>
      <c r="IE79" s="54"/>
      <c r="IF79" s="54"/>
      <c r="IG79" s="54"/>
      <c r="IH79" s="54"/>
      <c r="II79" s="54"/>
      <c r="IJ79" s="54"/>
      <c r="IK79" s="54"/>
      <c r="IL79" s="54"/>
      <c r="IM79" s="54"/>
      <c r="IN79" s="54"/>
      <c r="IO79" s="54"/>
    </row>
    <row r="80" spans="1:249" s="10" customFormat="1" ht="18">
      <c r="A80" s="37">
        <v>250102</v>
      </c>
      <c r="B80" s="20" t="s">
        <v>126</v>
      </c>
      <c r="C80" s="21">
        <v>50000</v>
      </c>
      <c r="D80" s="49">
        <v>12560</v>
      </c>
      <c r="E80" s="17">
        <v>0</v>
      </c>
      <c r="F80" s="32">
        <f t="shared" si="2"/>
        <v>0</v>
      </c>
      <c r="G80" s="32">
        <f t="shared" si="3"/>
        <v>0</v>
      </c>
      <c r="H80" s="51"/>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c r="IN80" s="54"/>
      <c r="IO80" s="54"/>
    </row>
    <row r="81" spans="1:7" ht="18" customHeight="1">
      <c r="A81" s="37">
        <v>250404</v>
      </c>
      <c r="B81" s="20" t="s">
        <v>127</v>
      </c>
      <c r="C81" s="21">
        <v>55000</v>
      </c>
      <c r="D81" s="21">
        <v>25624</v>
      </c>
      <c r="E81" s="21">
        <v>15950.54</v>
      </c>
      <c r="F81" s="32">
        <f t="shared" si="2"/>
        <v>29.00098181818182</v>
      </c>
      <c r="G81" s="32">
        <f t="shared" si="3"/>
        <v>62.248438963471756</v>
      </c>
    </row>
    <row r="82" spans="1:9" ht="18.75" customHeight="1">
      <c r="A82" s="15" t="s">
        <v>182</v>
      </c>
      <c r="B82" s="16" t="s">
        <v>128</v>
      </c>
      <c r="C82" s="17">
        <f>SUM(C4,C5,C13,C20,C61,C68,C71,C75,C77,C79,C58,)</f>
        <v>138590237</v>
      </c>
      <c r="D82" s="17">
        <f>SUM(D4,D5,D13,D20,D61,D68,D71,D75,D77,D79,D58,)</f>
        <v>46745224.019999996</v>
      </c>
      <c r="E82" s="17">
        <f>SUM(E4,E5,E13,E20,E61,E68,E71,E75,E77,E79,E58,)</f>
        <v>40975509.199999996</v>
      </c>
      <c r="F82" s="14">
        <f t="shared" si="2"/>
        <v>29.565942080032663</v>
      </c>
      <c r="G82" s="14">
        <f t="shared" si="3"/>
        <v>87.65710307104011</v>
      </c>
      <c r="I82" s="55" t="e">
        <f>E82+#REF!</f>
        <v>#REF!</v>
      </c>
    </row>
    <row r="83" spans="1:249" s="10" customFormat="1" ht="18.75" customHeight="1">
      <c r="A83" s="37">
        <v>250311</v>
      </c>
      <c r="B83" s="20" t="s">
        <v>129</v>
      </c>
      <c r="C83" s="21">
        <v>4926762</v>
      </c>
      <c r="D83" s="21">
        <v>1937225</v>
      </c>
      <c r="E83" s="21">
        <v>1563976.62</v>
      </c>
      <c r="F83" s="32">
        <f t="shared" si="2"/>
        <v>31.744513333503832</v>
      </c>
      <c r="G83" s="32">
        <f t="shared" si="3"/>
        <v>80.73283278917009</v>
      </c>
      <c r="H83" s="51"/>
      <c r="I83" s="54"/>
      <c r="J83" s="57" t="e">
        <f>D83+#REF!+D84</f>
        <v>#REF!</v>
      </c>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54"/>
      <c r="IK83" s="54"/>
      <c r="IL83" s="54"/>
      <c r="IM83" s="54"/>
      <c r="IN83" s="54"/>
      <c r="IO83" s="54"/>
    </row>
    <row r="84" spans="1:249" s="10" customFormat="1" ht="15.75" customHeight="1">
      <c r="A84" s="37">
        <v>250315</v>
      </c>
      <c r="B84" s="20" t="s">
        <v>209</v>
      </c>
      <c r="C84" s="21"/>
      <c r="D84" s="21">
        <v>46000</v>
      </c>
      <c r="E84" s="21">
        <v>46000</v>
      </c>
      <c r="F84" s="32"/>
      <c r="G84" s="32">
        <f t="shared" si="3"/>
        <v>100</v>
      </c>
      <c r="H84" s="51"/>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c r="GG84" s="54"/>
      <c r="GH84" s="54"/>
      <c r="GI84" s="54"/>
      <c r="GJ84" s="54"/>
      <c r="GK84" s="54"/>
      <c r="GL84" s="54"/>
      <c r="GM84" s="54"/>
      <c r="GN84" s="54"/>
      <c r="GO84" s="54"/>
      <c r="GP84" s="54"/>
      <c r="GQ84" s="54"/>
      <c r="GR84" s="54"/>
      <c r="GS84" s="54"/>
      <c r="GT84" s="54"/>
      <c r="GU84" s="54"/>
      <c r="GV84" s="54"/>
      <c r="GW84" s="54"/>
      <c r="GX84" s="54"/>
      <c r="GY84" s="54"/>
      <c r="GZ84" s="54"/>
      <c r="HA84" s="54"/>
      <c r="HB84" s="54"/>
      <c r="HC84" s="54"/>
      <c r="HD84" s="54"/>
      <c r="HE84" s="54"/>
      <c r="HF84" s="54"/>
      <c r="HG84" s="54"/>
      <c r="HH84" s="54"/>
      <c r="HI84" s="54"/>
      <c r="HJ84" s="54"/>
      <c r="HK84" s="54"/>
      <c r="HL84" s="54"/>
      <c r="HM84" s="54"/>
      <c r="HN84" s="54"/>
      <c r="HO84" s="54"/>
      <c r="HP84" s="54"/>
      <c r="HQ84" s="54"/>
      <c r="HR84" s="54"/>
      <c r="HS84" s="54"/>
      <c r="HT84" s="54"/>
      <c r="HU84" s="54"/>
      <c r="HV84" s="54"/>
      <c r="HW84" s="54"/>
      <c r="HX84" s="54"/>
      <c r="HY84" s="54"/>
      <c r="HZ84" s="54"/>
      <c r="IA84" s="54"/>
      <c r="IB84" s="54"/>
      <c r="IC84" s="54"/>
      <c r="ID84" s="54"/>
      <c r="IE84" s="54"/>
      <c r="IF84" s="54"/>
      <c r="IG84" s="54"/>
      <c r="IH84" s="54"/>
      <c r="II84" s="54"/>
      <c r="IJ84" s="54"/>
      <c r="IK84" s="54"/>
      <c r="IL84" s="54"/>
      <c r="IM84" s="54"/>
      <c r="IN84" s="54"/>
      <c r="IO84" s="54"/>
    </row>
    <row r="85" spans="1:249" s="10" customFormat="1" ht="41.25" customHeight="1">
      <c r="A85" s="37">
        <v>250352</v>
      </c>
      <c r="B85" s="20" t="s">
        <v>191</v>
      </c>
      <c r="C85" s="21">
        <v>154700</v>
      </c>
      <c r="D85" s="21">
        <v>36500</v>
      </c>
      <c r="E85" s="21">
        <v>36500</v>
      </c>
      <c r="F85" s="32">
        <f t="shared" si="2"/>
        <v>23.59405300581771</v>
      </c>
      <c r="G85" s="32">
        <f t="shared" si="3"/>
        <v>100</v>
      </c>
      <c r="H85" s="51"/>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c r="EP85" s="54"/>
      <c r="EQ85" s="54"/>
      <c r="ER85" s="54"/>
      <c r="ES85" s="54"/>
      <c r="ET85" s="54"/>
      <c r="EU85" s="54"/>
      <c r="EV85" s="54"/>
      <c r="EW85" s="54"/>
      <c r="EX85" s="54"/>
      <c r="EY85" s="54"/>
      <c r="EZ85" s="54"/>
      <c r="FA85" s="54"/>
      <c r="FB85" s="54"/>
      <c r="FC85" s="54"/>
      <c r="FD85" s="54"/>
      <c r="FE85" s="54"/>
      <c r="FF85" s="54"/>
      <c r="FG85" s="54"/>
      <c r="FH85" s="54"/>
      <c r="FI85" s="54"/>
      <c r="FJ85" s="54"/>
      <c r="FK85" s="54"/>
      <c r="FL85" s="54"/>
      <c r="FM85" s="54"/>
      <c r="FN85" s="54"/>
      <c r="FO85" s="54"/>
      <c r="FP85" s="54"/>
      <c r="FQ85" s="54"/>
      <c r="FR85" s="54"/>
      <c r="FS85" s="54"/>
      <c r="FT85" s="54"/>
      <c r="FU85" s="54"/>
      <c r="FV85" s="54"/>
      <c r="FW85" s="54"/>
      <c r="FX85" s="54"/>
      <c r="FY85" s="54"/>
      <c r="FZ85" s="54"/>
      <c r="GA85" s="54"/>
      <c r="GB85" s="54"/>
      <c r="GC85" s="54"/>
      <c r="GD85" s="54"/>
      <c r="GE85" s="54"/>
      <c r="GF85" s="54"/>
      <c r="GG85" s="54"/>
      <c r="GH85" s="54"/>
      <c r="GI85" s="54"/>
      <c r="GJ85" s="54"/>
      <c r="GK85" s="54"/>
      <c r="GL85" s="54"/>
      <c r="GM85" s="54"/>
      <c r="GN85" s="54"/>
      <c r="GO85" s="54"/>
      <c r="GP85" s="54"/>
      <c r="GQ85" s="54"/>
      <c r="GR85" s="54"/>
      <c r="GS85" s="54"/>
      <c r="GT85" s="54"/>
      <c r="GU85" s="54"/>
      <c r="GV85" s="54"/>
      <c r="GW85" s="54"/>
      <c r="GX85" s="54"/>
      <c r="GY85" s="54"/>
      <c r="GZ85" s="54"/>
      <c r="HA85" s="54"/>
      <c r="HB85" s="54"/>
      <c r="HC85" s="54"/>
      <c r="HD85" s="54"/>
      <c r="HE85" s="54"/>
      <c r="HF85" s="54"/>
      <c r="HG85" s="54"/>
      <c r="HH85" s="54"/>
      <c r="HI85" s="54"/>
      <c r="HJ85" s="54"/>
      <c r="HK85" s="54"/>
      <c r="HL85" s="54"/>
      <c r="HM85" s="54"/>
      <c r="HN85" s="54"/>
      <c r="HO85" s="54"/>
      <c r="HP85" s="54"/>
      <c r="HQ85" s="54"/>
      <c r="HR85" s="54"/>
      <c r="HS85" s="54"/>
      <c r="HT85" s="54"/>
      <c r="HU85" s="54"/>
      <c r="HV85" s="54"/>
      <c r="HW85" s="54"/>
      <c r="HX85" s="54"/>
      <c r="HY85" s="54"/>
      <c r="HZ85" s="54"/>
      <c r="IA85" s="54"/>
      <c r="IB85" s="54"/>
      <c r="IC85" s="54"/>
      <c r="ID85" s="54"/>
      <c r="IE85" s="54"/>
      <c r="IF85" s="54"/>
      <c r="IG85" s="54"/>
      <c r="IH85" s="54"/>
      <c r="II85" s="54"/>
      <c r="IJ85" s="54"/>
      <c r="IK85" s="54"/>
      <c r="IL85" s="54"/>
      <c r="IM85" s="54"/>
      <c r="IN85" s="54"/>
      <c r="IO85" s="54"/>
    </row>
    <row r="86" spans="1:249" s="10" customFormat="1" ht="41.25" customHeight="1">
      <c r="A86" s="37">
        <v>250380</v>
      </c>
      <c r="B86" s="20" t="s">
        <v>177</v>
      </c>
      <c r="C86" s="21"/>
      <c r="D86" s="21">
        <v>5000</v>
      </c>
      <c r="E86" s="21">
        <v>5000</v>
      </c>
      <c r="F86" s="32"/>
      <c r="G86" s="32">
        <f t="shared" si="3"/>
        <v>100</v>
      </c>
      <c r="H86" s="51"/>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c r="HL86" s="54"/>
      <c r="HM86" s="54"/>
      <c r="HN86" s="54"/>
      <c r="HO86" s="54"/>
      <c r="HP86" s="54"/>
      <c r="HQ86" s="54"/>
      <c r="HR86" s="54"/>
      <c r="HS86" s="54"/>
      <c r="HT86" s="54"/>
      <c r="HU86" s="54"/>
      <c r="HV86" s="54"/>
      <c r="HW86" s="54"/>
      <c r="HX86" s="54"/>
      <c r="HY86" s="54"/>
      <c r="HZ86" s="54"/>
      <c r="IA86" s="54"/>
      <c r="IB86" s="54"/>
      <c r="IC86" s="54"/>
      <c r="ID86" s="54"/>
      <c r="IE86" s="54"/>
      <c r="IF86" s="54"/>
      <c r="IG86" s="54"/>
      <c r="IH86" s="54"/>
      <c r="II86" s="54"/>
      <c r="IJ86" s="54"/>
      <c r="IK86" s="54"/>
      <c r="IL86" s="54"/>
      <c r="IM86" s="54"/>
      <c r="IN86" s="54"/>
      <c r="IO86" s="54"/>
    </row>
    <row r="87" spans="1:10" ht="24.75" customHeight="1">
      <c r="A87" s="36">
        <v>900203</v>
      </c>
      <c r="B87" s="16" t="s">
        <v>130</v>
      </c>
      <c r="C87" s="17">
        <f>SUM(C82:C86)</f>
        <v>143671699</v>
      </c>
      <c r="D87" s="17">
        <f>SUM(D82:D86)</f>
        <v>48769949.019999996</v>
      </c>
      <c r="E87" s="17">
        <f>SUM(E82:E86)</f>
        <v>42626985.81999999</v>
      </c>
      <c r="F87" s="14">
        <f t="shared" si="2"/>
        <v>29.66971652503392</v>
      </c>
      <c r="G87" s="14">
        <f t="shared" si="3"/>
        <v>87.40420418015847</v>
      </c>
      <c r="I87" s="56">
        <f>112724026.12-E87</f>
        <v>70097040.30000001</v>
      </c>
      <c r="J87" s="58" t="e">
        <f>D87+D90-'1 Доходи'!#REF!</f>
        <v>#REF!</v>
      </c>
    </row>
    <row r="88" spans="1:7" ht="18">
      <c r="A88" s="37"/>
      <c r="B88" s="16" t="s">
        <v>131</v>
      </c>
      <c r="C88" s="21">
        <f>C89+C90</f>
        <v>70000</v>
      </c>
      <c r="D88" s="21">
        <f>D90+D89</f>
        <v>0</v>
      </c>
      <c r="E88" s="21">
        <f>E90</f>
        <v>0</v>
      </c>
      <c r="F88" s="32">
        <f t="shared" si="2"/>
        <v>0</v>
      </c>
      <c r="G88" s="32">
        <v>0</v>
      </c>
    </row>
    <row r="89" spans="1:7" ht="18">
      <c r="A89" s="37">
        <v>250903</v>
      </c>
      <c r="B89" s="20" t="s">
        <v>132</v>
      </c>
      <c r="C89" s="21">
        <v>20000</v>
      </c>
      <c r="D89" s="21">
        <v>0</v>
      </c>
      <c r="E89" s="21">
        <v>0</v>
      </c>
      <c r="F89" s="32">
        <f t="shared" si="2"/>
        <v>0</v>
      </c>
      <c r="G89" s="32">
        <v>0</v>
      </c>
    </row>
    <row r="90" spans="1:7" ht="24.75" customHeight="1">
      <c r="A90" s="59">
        <v>250911</v>
      </c>
      <c r="B90" s="60" t="s">
        <v>133</v>
      </c>
      <c r="C90" s="25">
        <v>50000</v>
      </c>
      <c r="D90" s="25">
        <v>0</v>
      </c>
      <c r="E90" s="25">
        <v>0</v>
      </c>
      <c r="F90" s="32">
        <f t="shared" si="2"/>
        <v>0</v>
      </c>
      <c r="G90" s="32">
        <v>0</v>
      </c>
    </row>
    <row r="91" spans="1:7" ht="20.25">
      <c r="A91" s="7"/>
      <c r="B91" s="61" t="s">
        <v>1</v>
      </c>
      <c r="C91" s="62"/>
      <c r="D91" s="62"/>
      <c r="E91" s="62"/>
      <c r="F91" s="14"/>
      <c r="G91" s="14"/>
    </row>
    <row r="92" spans="1:7" ht="17.25">
      <c r="A92" s="11" t="s">
        <v>134</v>
      </c>
      <c r="B92" s="12" t="s">
        <v>135</v>
      </c>
      <c r="C92" s="13">
        <v>35000</v>
      </c>
      <c r="D92" s="13">
        <v>0</v>
      </c>
      <c r="E92" s="13">
        <v>9775.67</v>
      </c>
      <c r="F92" s="14">
        <f t="shared" si="2"/>
        <v>27.930485714285712</v>
      </c>
      <c r="G92" s="14">
        <v>0</v>
      </c>
    </row>
    <row r="93" spans="1:7" ht="18" customHeight="1">
      <c r="A93" s="15" t="s">
        <v>5</v>
      </c>
      <c r="B93" s="16" t="s">
        <v>6</v>
      </c>
      <c r="C93" s="17">
        <f>C94</f>
        <v>976100</v>
      </c>
      <c r="D93" s="17">
        <f>SUM(D94:D94)</f>
        <v>24100</v>
      </c>
      <c r="E93" s="17">
        <f>E94</f>
        <v>437708.1</v>
      </c>
      <c r="F93" s="14">
        <f t="shared" si="2"/>
        <v>44.84254687019772</v>
      </c>
      <c r="G93" s="14">
        <f t="shared" si="3"/>
        <v>1816.2161825726141</v>
      </c>
    </row>
    <row r="94" spans="1:7" ht="21" customHeight="1">
      <c r="A94" s="19" t="s">
        <v>7</v>
      </c>
      <c r="B94" s="20" t="s">
        <v>136</v>
      </c>
      <c r="C94" s="21">
        <v>976100</v>
      </c>
      <c r="D94" s="21">
        <v>24100</v>
      </c>
      <c r="E94" s="21">
        <v>437708.1</v>
      </c>
      <c r="F94" s="32">
        <f t="shared" si="2"/>
        <v>44.84254687019772</v>
      </c>
      <c r="G94" s="32">
        <f t="shared" si="3"/>
        <v>1816.2161825726141</v>
      </c>
    </row>
    <row r="95" spans="1:7" ht="21" customHeight="1">
      <c r="A95" s="15" t="s">
        <v>21</v>
      </c>
      <c r="B95" s="16" t="s">
        <v>137</v>
      </c>
      <c r="C95" s="17">
        <f>C96</f>
        <v>1398400</v>
      </c>
      <c r="D95" s="17">
        <f>D96+D98</f>
        <v>11996</v>
      </c>
      <c r="E95" s="38">
        <f>E96+E97+E98</f>
        <v>399848.01</v>
      </c>
      <c r="F95" s="14">
        <f t="shared" si="2"/>
        <v>28.593250143020594</v>
      </c>
      <c r="G95" s="14">
        <f t="shared" si="3"/>
        <v>3333.177809269757</v>
      </c>
    </row>
    <row r="96" spans="1:7" ht="21" customHeight="1">
      <c r="A96" s="19" t="s">
        <v>23</v>
      </c>
      <c r="B96" s="20" t="s">
        <v>24</v>
      </c>
      <c r="C96" s="21">
        <v>1398400</v>
      </c>
      <c r="D96" s="21">
        <v>6000</v>
      </c>
      <c r="E96" s="21">
        <v>393732.59</v>
      </c>
      <c r="F96" s="32">
        <f t="shared" si="2"/>
        <v>28.155934639588104</v>
      </c>
      <c r="G96" s="32">
        <f t="shared" si="3"/>
        <v>6562.209833333334</v>
      </c>
    </row>
    <row r="97" spans="1:7" ht="21" customHeight="1">
      <c r="A97" s="19" t="s">
        <v>183</v>
      </c>
      <c r="B97" s="20" t="s">
        <v>185</v>
      </c>
      <c r="C97" s="21"/>
      <c r="D97" s="21"/>
      <c r="E97" s="21">
        <v>119.42</v>
      </c>
      <c r="F97" s="14"/>
      <c r="G97" s="14"/>
    </row>
    <row r="98" spans="1:7" ht="21" customHeight="1">
      <c r="A98" s="19" t="s">
        <v>184</v>
      </c>
      <c r="B98" s="20" t="s">
        <v>186</v>
      </c>
      <c r="C98" s="21"/>
      <c r="D98" s="21">
        <v>5996</v>
      </c>
      <c r="E98" s="21">
        <v>5996</v>
      </c>
      <c r="F98" s="14"/>
      <c r="G98" s="32">
        <f t="shared" si="3"/>
        <v>100</v>
      </c>
    </row>
    <row r="99" spans="1:7" ht="17.25">
      <c r="A99" s="15" t="s">
        <v>29</v>
      </c>
      <c r="B99" s="16" t="s">
        <v>138</v>
      </c>
      <c r="C99" s="17">
        <f>C100</f>
        <v>180000</v>
      </c>
      <c r="D99" s="17">
        <v>0</v>
      </c>
      <c r="E99" s="17">
        <f>E100</f>
        <v>41757.6</v>
      </c>
      <c r="F99" s="14">
        <f t="shared" si="2"/>
        <v>23.198666666666664</v>
      </c>
      <c r="G99" s="14"/>
    </row>
    <row r="100" spans="1:7" ht="19.5" customHeight="1">
      <c r="A100" s="19" t="s">
        <v>97</v>
      </c>
      <c r="B100" s="20" t="s">
        <v>139</v>
      </c>
      <c r="C100" s="21">
        <v>180000</v>
      </c>
      <c r="D100" s="69">
        <v>0</v>
      </c>
      <c r="E100" s="21">
        <v>41757.6</v>
      </c>
      <c r="F100" s="32">
        <f t="shared" si="2"/>
        <v>23.198666666666664</v>
      </c>
      <c r="G100" s="32"/>
    </row>
    <row r="101" spans="1:7" ht="22.5" customHeight="1">
      <c r="A101" s="15" t="s">
        <v>140</v>
      </c>
      <c r="B101" s="16" t="s">
        <v>141</v>
      </c>
      <c r="C101" s="17">
        <f>SUM(C102:C104)</f>
        <v>149000</v>
      </c>
      <c r="D101" s="17">
        <v>2500</v>
      </c>
      <c r="E101" s="17">
        <f>SUM(E102:E104)</f>
        <v>22300.23</v>
      </c>
      <c r="F101" s="14">
        <f t="shared" si="2"/>
        <v>14.966597315436243</v>
      </c>
      <c r="G101" s="14">
        <f t="shared" si="3"/>
        <v>892.0092000000001</v>
      </c>
    </row>
    <row r="102" spans="1:7" ht="17.25" customHeight="1">
      <c r="A102" s="19" t="s">
        <v>142</v>
      </c>
      <c r="B102" s="20" t="s">
        <v>109</v>
      </c>
      <c r="C102" s="21">
        <v>80300</v>
      </c>
      <c r="D102" s="21">
        <v>0</v>
      </c>
      <c r="E102" s="21">
        <v>3430</v>
      </c>
      <c r="F102" s="32">
        <f t="shared" si="2"/>
        <v>4.27148194271482</v>
      </c>
      <c r="G102" s="14"/>
    </row>
    <row r="103" spans="1:7" ht="22.5" customHeight="1">
      <c r="A103" s="19" t="s">
        <v>143</v>
      </c>
      <c r="B103" s="20" t="s">
        <v>111</v>
      </c>
      <c r="C103" s="21">
        <v>28600</v>
      </c>
      <c r="D103" s="21">
        <v>0</v>
      </c>
      <c r="E103" s="21">
        <v>1690.91</v>
      </c>
      <c r="F103" s="32">
        <f t="shared" si="2"/>
        <v>5.912272727272728</v>
      </c>
      <c r="G103" s="14"/>
    </row>
    <row r="104" spans="1:7" ht="15.75" customHeight="1">
      <c r="A104" s="19" t="s">
        <v>144</v>
      </c>
      <c r="B104" s="20" t="s">
        <v>112</v>
      </c>
      <c r="C104" s="21">
        <v>40100</v>
      </c>
      <c r="D104" s="21">
        <v>2500</v>
      </c>
      <c r="E104" s="21">
        <v>17179.32</v>
      </c>
      <c r="F104" s="32">
        <f t="shared" si="2"/>
        <v>42.8411970074813</v>
      </c>
      <c r="G104" s="115" t="s">
        <v>224</v>
      </c>
    </row>
    <row r="105" spans="1:7" ht="16.5" customHeight="1">
      <c r="A105" s="39" t="s">
        <v>145</v>
      </c>
      <c r="B105" s="40" t="s">
        <v>146</v>
      </c>
      <c r="C105" s="41">
        <f>C106+C107</f>
        <v>8158500</v>
      </c>
      <c r="D105" s="41">
        <f>D106+D107</f>
        <v>3558935.08</v>
      </c>
      <c r="E105" s="41">
        <f>E106+E107</f>
        <v>58935.08</v>
      </c>
      <c r="F105" s="14">
        <f t="shared" si="2"/>
        <v>0.7223764172335602</v>
      </c>
      <c r="G105" s="14">
        <f t="shared" si="3"/>
        <v>1.6559751351238474</v>
      </c>
    </row>
    <row r="106" spans="1:7" ht="16.5" customHeight="1">
      <c r="A106" s="19" t="s">
        <v>147</v>
      </c>
      <c r="B106" s="20" t="s">
        <v>148</v>
      </c>
      <c r="C106" s="21"/>
      <c r="D106" s="21">
        <v>58935.08</v>
      </c>
      <c r="E106" s="21">
        <v>58935.08</v>
      </c>
      <c r="F106" s="32"/>
      <c r="G106" s="32">
        <f t="shared" si="3"/>
        <v>100</v>
      </c>
    </row>
    <row r="107" spans="1:7" ht="20.25" customHeight="1">
      <c r="A107" s="19" t="s">
        <v>149</v>
      </c>
      <c r="B107" s="20" t="s">
        <v>150</v>
      </c>
      <c r="C107" s="21">
        <v>8158500</v>
      </c>
      <c r="D107" s="21">
        <v>3500000</v>
      </c>
      <c r="E107" s="21"/>
      <c r="F107" s="32">
        <f t="shared" si="2"/>
        <v>0</v>
      </c>
      <c r="G107" s="32">
        <f t="shared" si="3"/>
        <v>0</v>
      </c>
    </row>
    <row r="108" spans="1:7" ht="20.25" customHeight="1">
      <c r="A108" s="15" t="s">
        <v>210</v>
      </c>
      <c r="B108" s="20" t="s">
        <v>211</v>
      </c>
      <c r="C108" s="21"/>
      <c r="D108" s="21">
        <v>491512.61</v>
      </c>
      <c r="E108" s="21">
        <v>491512.61</v>
      </c>
      <c r="F108" s="32"/>
      <c r="G108" s="32">
        <f t="shared" si="3"/>
        <v>100</v>
      </c>
    </row>
    <row r="109" spans="1:7" ht="20.25" customHeight="1">
      <c r="A109" s="19" t="s">
        <v>207</v>
      </c>
      <c r="B109" s="20" t="s">
        <v>208</v>
      </c>
      <c r="C109" s="21">
        <v>1136100</v>
      </c>
      <c r="D109" s="21">
        <v>251300</v>
      </c>
      <c r="E109" s="21">
        <v>251300</v>
      </c>
      <c r="F109" s="32">
        <f t="shared" si="2"/>
        <v>22.119531731361675</v>
      </c>
      <c r="G109" s="32">
        <f t="shared" si="3"/>
        <v>100</v>
      </c>
    </row>
    <row r="110" spans="1:7" ht="20.25" customHeight="1">
      <c r="A110" s="19" t="s">
        <v>192</v>
      </c>
      <c r="B110" s="20" t="s">
        <v>177</v>
      </c>
      <c r="C110" s="21"/>
      <c r="D110" s="21">
        <v>42000</v>
      </c>
      <c r="E110" s="21"/>
      <c r="F110" s="32"/>
      <c r="G110" s="32">
        <f t="shared" si="3"/>
        <v>0</v>
      </c>
    </row>
    <row r="111" spans="1:9" ht="18">
      <c r="A111" s="37"/>
      <c r="B111" s="16" t="s">
        <v>151</v>
      </c>
      <c r="C111" s="17">
        <f>SUM(C92,,C93,C95,C99,C101,C105,C109)</f>
        <v>12033100</v>
      </c>
      <c r="D111" s="17">
        <f>SUM(D92,,D93,D95,D99,D101,D105,D109,D110,D108)</f>
        <v>4382343.69</v>
      </c>
      <c r="E111" s="17">
        <f>SUM(E92,,E93,E95,E99,E101,E105,E109,E110,E108)</f>
        <v>1713137.2999999998</v>
      </c>
      <c r="F111" s="14">
        <f t="shared" si="2"/>
        <v>14.236874122212894</v>
      </c>
      <c r="G111" s="14">
        <f t="shared" si="3"/>
        <v>39.09180614722621</v>
      </c>
      <c r="I111" s="56"/>
    </row>
    <row r="112" spans="1:7" ht="18">
      <c r="A112" s="37"/>
      <c r="B112" s="16" t="s">
        <v>152</v>
      </c>
      <c r="C112" s="17">
        <f>C113+C114</f>
        <v>0</v>
      </c>
      <c r="D112" s="17">
        <f>D113+D114</f>
        <v>0</v>
      </c>
      <c r="E112" s="17">
        <v>0</v>
      </c>
      <c r="F112" s="14">
        <v>0</v>
      </c>
      <c r="G112" s="14">
        <v>0</v>
      </c>
    </row>
    <row r="113" spans="1:7" ht="21" customHeight="1">
      <c r="A113" s="37">
        <v>250911</v>
      </c>
      <c r="B113" s="20" t="s">
        <v>133</v>
      </c>
      <c r="C113" s="68">
        <v>90000</v>
      </c>
      <c r="D113" s="49">
        <v>0</v>
      </c>
      <c r="E113" s="21">
        <v>0</v>
      </c>
      <c r="F113" s="32">
        <f t="shared" si="2"/>
        <v>0</v>
      </c>
      <c r="G113" s="32">
        <v>0</v>
      </c>
    </row>
    <row r="114" spans="1:7" ht="20.25" customHeight="1">
      <c r="A114" s="37">
        <v>250912</v>
      </c>
      <c r="B114" s="20" t="s">
        <v>153</v>
      </c>
      <c r="C114" s="68">
        <v>-90000</v>
      </c>
      <c r="D114" s="49">
        <v>0</v>
      </c>
      <c r="E114" s="21">
        <v>0</v>
      </c>
      <c r="F114" s="32">
        <f t="shared" si="2"/>
        <v>0</v>
      </c>
      <c r="G114" s="32">
        <v>0</v>
      </c>
    </row>
    <row r="115" spans="1:7" ht="24" customHeight="1">
      <c r="A115" s="42"/>
      <c r="B115" s="50" t="s">
        <v>154</v>
      </c>
      <c r="C115" s="17">
        <f>C87+C111</f>
        <v>155704799</v>
      </c>
      <c r="D115" s="17">
        <f>D87+D111</f>
        <v>53152292.70999999</v>
      </c>
      <c r="E115" s="17">
        <f>E87+E111</f>
        <v>44340123.11999999</v>
      </c>
      <c r="F115" s="14">
        <f t="shared" si="2"/>
        <v>28.477043356897425</v>
      </c>
      <c r="G115" s="14">
        <f t="shared" si="3"/>
        <v>83.42090408389458</v>
      </c>
    </row>
    <row r="116" spans="1:7" ht="24" customHeight="1">
      <c r="A116" s="43"/>
      <c r="B116" s="76"/>
      <c r="C116" s="47"/>
      <c r="D116" s="47"/>
      <c r="E116" s="47"/>
      <c r="F116" s="77"/>
      <c r="G116" s="77"/>
    </row>
    <row r="117" spans="1:7" ht="24" customHeight="1">
      <c r="A117" s="43"/>
      <c r="B117" s="76"/>
      <c r="C117" s="47"/>
      <c r="D117" s="47"/>
      <c r="E117" s="47"/>
      <c r="F117" s="77"/>
      <c r="G117" s="77"/>
    </row>
    <row r="118" spans="1:6" ht="18">
      <c r="A118" s="43"/>
      <c r="B118" s="44"/>
      <c r="C118" s="47"/>
      <c r="D118" s="45"/>
      <c r="E118" s="45"/>
      <c r="F118" s="45"/>
    </row>
    <row r="119" spans="2:5" ht="18">
      <c r="B119" s="74" t="s">
        <v>155</v>
      </c>
      <c r="C119" s="47"/>
      <c r="D119" s="72"/>
      <c r="E119" s="3"/>
    </row>
    <row r="120" spans="2:8" ht="18">
      <c r="B120" s="75" t="s">
        <v>156</v>
      </c>
      <c r="C120" s="47"/>
      <c r="D120" s="72" t="s">
        <v>157</v>
      </c>
      <c r="E120" s="3"/>
      <c r="H120" s="51">
        <v>6</v>
      </c>
    </row>
    <row r="121" ht="17.25">
      <c r="C121" s="47"/>
    </row>
    <row r="122" spans="3:4" ht="15">
      <c r="C122" s="48"/>
      <c r="D122" s="48" t="e">
        <f>'1 Доходи'!#REF!-'2 Видатки'!D115</f>
        <v>#REF!</v>
      </c>
    </row>
    <row r="123" ht="15">
      <c r="D123" s="79" t="e">
        <f>D7+D19+D21+D22+(D23:D47)+D57+D75+D85</f>
        <v>#VALUE!</v>
      </c>
    </row>
    <row r="124" spans="3:6" ht="18">
      <c r="C124" s="48"/>
      <c r="D124" s="73">
        <f>SUM(D21:D47)+D57+D76+D19+D7-D46</f>
        <v>14656573.02</v>
      </c>
      <c r="E124" s="73">
        <f>SUM(E21:E47)+E57+E76+E19+E7-E46</f>
        <v>14254279.1</v>
      </c>
      <c r="F124" s="46">
        <f>E124+E83+E84+E85</f>
        <v>15900755.719999999</v>
      </c>
    </row>
    <row r="125" spans="5:6" ht="15">
      <c r="E125" s="46">
        <f>E87-E124</f>
        <v>28372706.71999999</v>
      </c>
      <c r="F125" s="46">
        <f>E87-F124</f>
        <v>26726230.099999994</v>
      </c>
    </row>
    <row r="126" spans="2:4" ht="15">
      <c r="B126" s="4" t="s">
        <v>158</v>
      </c>
      <c r="C126" s="48"/>
      <c r="D126" s="48"/>
    </row>
    <row r="128" spans="3:7" ht="15">
      <c r="C128" s="1" t="s">
        <v>243</v>
      </c>
      <c r="D128" s="46">
        <f>C7+C19+C21+C22+C23+C24+C25+C26+C27+C28+C29+C30+C31+C32+C33+C34+C35+C36+C37+C38+C39+C40+C41+C42+C43+C44+C45+C47+C57+C76</f>
        <v>48008700</v>
      </c>
      <c r="E128" s="46">
        <f>D7+D19+D21+D22+D23+D24+D25+D26+D27+D28+D29+D30+D31+D32+D33+D34+D35+D36+D37+D38+D39+D40+D41+D42+D43+D44+D45+D47+D57+D76</f>
        <v>14656573.02</v>
      </c>
      <c r="F128" s="142">
        <f>E7+E19+E21+E22+E23+E24+E25+E26+E27+E28+E29+E30+E31+E32+E33+E34+E35+E36+E37+E38+E39+E40+E41+E42+E43+E44+E45+E47+E57+E76</f>
        <v>14254279.099999998</v>
      </c>
      <c r="G128" s="46"/>
    </row>
    <row r="129" spans="4:5" ht="15">
      <c r="D129" s="46"/>
      <c r="E129" s="46"/>
    </row>
    <row r="130" ht="15">
      <c r="C130" s="1" t="s">
        <v>244</v>
      </c>
    </row>
    <row r="131" spans="3:7" ht="15">
      <c r="C131" s="46"/>
      <c r="D131" s="46">
        <f>C87-D128</f>
        <v>95662999</v>
      </c>
      <c r="E131" s="46">
        <f>D87-E128</f>
        <v>34113376</v>
      </c>
      <c r="F131" s="46">
        <f>E87-F128</f>
        <v>28372706.719999995</v>
      </c>
      <c r="G131" s="46"/>
    </row>
    <row r="133" spans="4:6" ht="15">
      <c r="D133" s="46">
        <f>C82-D128</f>
        <v>90581537</v>
      </c>
      <c r="E133" s="46">
        <f>D82-E128</f>
        <v>32088650.999999996</v>
      </c>
      <c r="F133" s="46">
        <f>E82-F128</f>
        <v>26721230.099999998</v>
      </c>
    </row>
  </sheetData>
  <sheetProtection/>
  <printOptions/>
  <pageMargins left="0.7874015748031497" right="0.3937007874015748" top="0.3937007874015748" bottom="0.3937007874015748" header="0.31496062992125984" footer="0.35433070866141736"/>
  <pageSetup horizontalDpi="600" verticalDpi="600" orientation="landscape" paperSize="9" scale="50" r:id="rId3"/>
  <rowBreaks count="2" manualBreakCount="2">
    <brk id="30" max="7" man="1"/>
    <brk id="7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mfu252104</cp:lastModifiedBy>
  <cp:lastPrinted>2012-05-21T11:46:02Z</cp:lastPrinted>
  <dcterms:created xsi:type="dcterms:W3CDTF">2002-12-06T14:14:06Z</dcterms:created>
  <dcterms:modified xsi:type="dcterms:W3CDTF">2012-05-21T11:48:59Z</dcterms:modified>
  <cp:category/>
  <cp:version/>
  <cp:contentType/>
  <cp:contentStatus/>
</cp:coreProperties>
</file>